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dayvs\Downloads\"/>
    </mc:Choice>
  </mc:AlternateContent>
  <xr:revisionPtr revIDLastSave="0" documentId="13_ncr:1_{186B3809-9248-43D0-9665-08B6AFC934A9}" xr6:coauthVersionLast="46" xr6:coauthVersionMax="46" xr10:uidLastSave="{00000000-0000-0000-0000-000000000000}"/>
  <bookViews>
    <workbookView xWindow="-108" yWindow="-108" windowWidth="23256" windowHeight="12576" tabRatio="745" activeTab="9" xr2:uid="{00000000-000D-0000-FFFF-FFFF00000000}"/>
  </bookViews>
  <sheets>
    <sheet name="Respostas" sheetId="1" r:id="rId1"/>
    <sheet name="Parte 1" sheetId="2" r:id="rId2"/>
    <sheet name="Parte 2.1" sheetId="3" r:id="rId3"/>
    <sheet name="Parte 2.2" sheetId="4" r:id="rId4"/>
    <sheet name="Parte 2.3" sheetId="5" r:id="rId5"/>
    <sheet name="Parte 2.4" sheetId="6" r:id="rId6"/>
    <sheet name="Parte 2.5" sheetId="7" r:id="rId7"/>
    <sheet name="Parte 2.6" sheetId="8" r:id="rId8"/>
    <sheet name="Parte 3" sheetId="9" r:id="rId9"/>
    <sheet name="Resumo" sheetId="10" r:id="rId10"/>
  </sheets>
  <definedNames>
    <definedName name="_xlnm._FilterDatabase" localSheetId="0" hidden="1">Respostas!$A$1:$EG$87</definedName>
    <definedName name="_Hlk63773394" localSheetId="2">'Parte 2.1'!$B$2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0" l="1"/>
  <c r="AM7" i="10" s="1"/>
  <c r="J7" i="10"/>
  <c r="AN7" i="10" s="1"/>
  <c r="I8" i="10"/>
  <c r="AM8" i="10" s="1"/>
  <c r="J8" i="10"/>
  <c r="I9" i="10"/>
  <c r="J9" i="10"/>
  <c r="AN9" i="10" s="1"/>
  <c r="I10" i="10"/>
  <c r="AM10" i="10" s="1"/>
  <c r="J10" i="10"/>
  <c r="AN10" i="10" s="1"/>
  <c r="I11" i="10"/>
  <c r="AM11" i="10" s="1"/>
  <c r="J11" i="10"/>
  <c r="AN11" i="10" s="1"/>
  <c r="I12" i="10"/>
  <c r="AM12" i="10" s="1"/>
  <c r="J12" i="10"/>
  <c r="AN12" i="10" s="1"/>
  <c r="I13" i="10"/>
  <c r="AM13" i="10" s="1"/>
  <c r="J13" i="10"/>
  <c r="AN13" i="10" s="1"/>
  <c r="J6" i="10"/>
  <c r="AN6" i="10" s="1"/>
  <c r="I6" i="10"/>
  <c r="AM6" i="10"/>
  <c r="AM9" i="10"/>
  <c r="AN8" i="10"/>
  <c r="Q102" i="8"/>
  <c r="S102" i="8" s="1"/>
  <c r="P102" i="8"/>
  <c r="R102" i="8" s="1"/>
  <c r="R101" i="8"/>
  <c r="Q101" i="8"/>
  <c r="S101" i="8" s="1"/>
  <c r="P101" i="8"/>
  <c r="Q100" i="8"/>
  <c r="S100" i="8" s="1"/>
  <c r="P100" i="8"/>
  <c r="R100" i="8" s="1"/>
  <c r="R99" i="8"/>
  <c r="Q99" i="8"/>
  <c r="S99" i="8" s="1"/>
  <c r="P99" i="8"/>
  <c r="Q98" i="8"/>
  <c r="S98" i="8" s="1"/>
  <c r="P98" i="8"/>
  <c r="R98" i="8" s="1"/>
  <c r="R97" i="8"/>
  <c r="Q97" i="8"/>
  <c r="S97" i="8" s="1"/>
  <c r="P97" i="8"/>
  <c r="Q96" i="8"/>
  <c r="S96" i="8" s="1"/>
  <c r="P96" i="8"/>
  <c r="R96" i="8" s="1"/>
  <c r="Q91" i="8"/>
  <c r="S91" i="8" s="1"/>
  <c r="P91" i="8"/>
  <c r="R91" i="8" s="1"/>
  <c r="R90" i="8"/>
  <c r="Q90" i="8"/>
  <c r="S90" i="8" s="1"/>
  <c r="P90" i="8"/>
  <c r="Q89" i="8"/>
  <c r="S89" i="8" s="1"/>
  <c r="P89" i="8"/>
  <c r="R89" i="8" s="1"/>
  <c r="R88" i="8"/>
  <c r="Q88" i="8"/>
  <c r="S88" i="8" s="1"/>
  <c r="P88" i="8"/>
  <c r="Q87" i="8"/>
  <c r="S87" i="8" s="1"/>
  <c r="P87" i="8"/>
  <c r="R87" i="8" s="1"/>
  <c r="R86" i="8"/>
  <c r="Q86" i="8"/>
  <c r="S86" i="8" s="1"/>
  <c r="P86" i="8"/>
  <c r="Q85" i="8"/>
  <c r="S85" i="8" s="1"/>
  <c r="P85" i="8"/>
  <c r="R85" i="8" s="1"/>
  <c r="S80" i="8"/>
  <c r="R80" i="8"/>
  <c r="Q80" i="8"/>
  <c r="P80" i="8"/>
  <c r="Q79" i="8"/>
  <c r="S79" i="8" s="1"/>
  <c r="P79" i="8"/>
  <c r="R79" i="8" s="1"/>
  <c r="S78" i="8"/>
  <c r="R78" i="8"/>
  <c r="Q78" i="8"/>
  <c r="P78" i="8"/>
  <c r="Q77" i="8"/>
  <c r="S77" i="8" s="1"/>
  <c r="P77" i="8"/>
  <c r="R77" i="8" s="1"/>
  <c r="S76" i="8"/>
  <c r="R76" i="8"/>
  <c r="Q76" i="8"/>
  <c r="P76" i="8"/>
  <c r="Q75" i="8"/>
  <c r="S75" i="8" s="1"/>
  <c r="P75" i="8"/>
  <c r="R75" i="8" s="1"/>
  <c r="S74" i="8"/>
  <c r="R74" i="8"/>
  <c r="Q74" i="8"/>
  <c r="P74" i="8"/>
  <c r="S69" i="8"/>
  <c r="Q69" i="8"/>
  <c r="P69" i="8"/>
  <c r="R69" i="8" s="1"/>
  <c r="S68" i="8"/>
  <c r="R68" i="8"/>
  <c r="Q68" i="8"/>
  <c r="P68" i="8"/>
  <c r="S67" i="8"/>
  <c r="Q67" i="8"/>
  <c r="P67" i="8"/>
  <c r="R67" i="8" s="1"/>
  <c r="S66" i="8"/>
  <c r="R66" i="8"/>
  <c r="Q66" i="8"/>
  <c r="P66" i="8"/>
  <c r="S65" i="8"/>
  <c r="Q65" i="8"/>
  <c r="P65" i="8"/>
  <c r="R65" i="8" s="1"/>
  <c r="S64" i="8"/>
  <c r="R64" i="8"/>
  <c r="Q64" i="8"/>
  <c r="P64" i="8"/>
  <c r="S63" i="8"/>
  <c r="Q63" i="8"/>
  <c r="P63" i="8"/>
  <c r="R63" i="8" s="1"/>
  <c r="R53" i="8"/>
  <c r="S53" i="8"/>
  <c r="R54" i="8"/>
  <c r="S54" i="8"/>
  <c r="R55" i="8"/>
  <c r="S55" i="8"/>
  <c r="R56" i="8"/>
  <c r="S56" i="8"/>
  <c r="R57" i="8"/>
  <c r="S57" i="8"/>
  <c r="R58" i="8"/>
  <c r="S58" i="8"/>
  <c r="S52" i="8"/>
  <c r="R52" i="8"/>
  <c r="P53" i="8"/>
  <c r="Q53" i="8"/>
  <c r="P54" i="8"/>
  <c r="Q54" i="8"/>
  <c r="P55" i="8"/>
  <c r="Q55" i="8"/>
  <c r="P56" i="8"/>
  <c r="Q56" i="8"/>
  <c r="P57" i="8"/>
  <c r="Q57" i="8"/>
  <c r="P58" i="8"/>
  <c r="Q58" i="8"/>
  <c r="Q52" i="8"/>
  <c r="P52" i="8"/>
  <c r="P47" i="4" l="1"/>
  <c r="P48" i="4"/>
  <c r="P63" i="7"/>
  <c r="Q63" i="7"/>
  <c r="P63" i="9"/>
  <c r="Q63" i="9"/>
  <c r="P74" i="9"/>
  <c r="Q74" i="9"/>
  <c r="P85" i="9"/>
  <c r="Q85" i="9"/>
  <c r="Q92" i="9" s="1"/>
  <c r="P96" i="9"/>
  <c r="P103" i="9" s="1"/>
  <c r="Q96" i="9"/>
  <c r="P107" i="9"/>
  <c r="Q107" i="9"/>
  <c r="P118" i="9"/>
  <c r="P125" i="9" s="1"/>
  <c r="Q118" i="9"/>
  <c r="P129" i="9"/>
  <c r="P136" i="9" s="1"/>
  <c r="Q129" i="9"/>
  <c r="Q136" i="9" s="1"/>
  <c r="P140" i="9"/>
  <c r="Q140" i="9"/>
  <c r="Q81" i="8"/>
  <c r="Q45" i="2"/>
  <c r="P45" i="2"/>
  <c r="P39" i="2"/>
  <c r="Q39" i="2"/>
  <c r="P40" i="2"/>
  <c r="Q40" i="2"/>
  <c r="P41" i="2"/>
  <c r="Q41" i="2"/>
  <c r="P42" i="2"/>
  <c r="Q42" i="2"/>
  <c r="P43" i="2"/>
  <c r="Q43" i="2"/>
  <c r="P44" i="2"/>
  <c r="Q44" i="2"/>
  <c r="Q38" i="2"/>
  <c r="P38" i="2"/>
  <c r="AE84" i="10"/>
  <c r="AF84" i="10"/>
  <c r="AE85" i="10"/>
  <c r="AF85" i="10"/>
  <c r="AE86" i="10"/>
  <c r="AF86" i="10"/>
  <c r="AE87" i="10"/>
  <c r="AF87" i="10"/>
  <c r="AE88" i="10"/>
  <c r="AF88" i="10"/>
  <c r="AE89" i="10"/>
  <c r="AF89" i="10"/>
  <c r="AC84" i="10"/>
  <c r="AD84" i="10"/>
  <c r="AC85" i="10"/>
  <c r="AD85" i="10"/>
  <c r="AC86" i="10"/>
  <c r="AD86" i="10"/>
  <c r="AC87" i="10"/>
  <c r="AD87" i="10"/>
  <c r="AC88" i="10"/>
  <c r="AD88" i="10"/>
  <c r="AC89" i="10"/>
  <c r="AD89" i="10"/>
  <c r="AA84" i="10"/>
  <c r="AB84" i="10"/>
  <c r="AA85" i="10"/>
  <c r="AB85" i="10"/>
  <c r="AA86" i="10"/>
  <c r="AB86" i="10"/>
  <c r="AA87" i="10"/>
  <c r="AB87" i="10"/>
  <c r="AA88" i="10"/>
  <c r="AB88" i="10"/>
  <c r="AA89" i="10"/>
  <c r="AB89" i="10"/>
  <c r="Y84" i="10"/>
  <c r="Z84" i="10"/>
  <c r="Y85" i="10"/>
  <c r="Z85" i="10"/>
  <c r="Y86" i="10"/>
  <c r="Z86" i="10"/>
  <c r="Y87" i="10"/>
  <c r="Z87" i="10"/>
  <c r="Y88" i="10"/>
  <c r="Z88" i="10"/>
  <c r="Y89" i="10"/>
  <c r="Z89" i="10"/>
  <c r="W84" i="10"/>
  <c r="X84" i="10"/>
  <c r="W85" i="10"/>
  <c r="X85" i="10"/>
  <c r="W86" i="10"/>
  <c r="X86" i="10"/>
  <c r="W87" i="10"/>
  <c r="X87" i="10"/>
  <c r="W88" i="10"/>
  <c r="X88" i="10"/>
  <c r="W89" i="10"/>
  <c r="X89" i="10"/>
  <c r="U84" i="10"/>
  <c r="V84" i="10"/>
  <c r="U85" i="10"/>
  <c r="V85" i="10"/>
  <c r="U86" i="10"/>
  <c r="V86" i="10"/>
  <c r="U87" i="10"/>
  <c r="V87" i="10"/>
  <c r="U88" i="10"/>
  <c r="V88" i="10"/>
  <c r="U89" i="10"/>
  <c r="V89" i="10"/>
  <c r="S84" i="10"/>
  <c r="T84" i="10"/>
  <c r="S85" i="10"/>
  <c r="T85" i="10"/>
  <c r="S86" i="10"/>
  <c r="T86" i="10"/>
  <c r="S87" i="10"/>
  <c r="T87" i="10"/>
  <c r="S88" i="10"/>
  <c r="T88" i="10"/>
  <c r="S89" i="10"/>
  <c r="T89" i="10"/>
  <c r="Q84" i="10"/>
  <c r="R84" i="10"/>
  <c r="Q85" i="10"/>
  <c r="R85" i="10"/>
  <c r="Q86" i="10"/>
  <c r="R86" i="10"/>
  <c r="Q87" i="10"/>
  <c r="R87" i="10"/>
  <c r="Q88" i="10"/>
  <c r="R88" i="10"/>
  <c r="Q89" i="10"/>
  <c r="R89" i="10"/>
  <c r="O84" i="10"/>
  <c r="P84" i="10"/>
  <c r="O85" i="10"/>
  <c r="P85" i="10"/>
  <c r="O86" i="10"/>
  <c r="P86" i="10"/>
  <c r="O87" i="10"/>
  <c r="P87" i="10"/>
  <c r="O88" i="10"/>
  <c r="P88" i="10"/>
  <c r="O89" i="10"/>
  <c r="P89" i="10"/>
  <c r="O90" i="10"/>
  <c r="P90" i="10"/>
  <c r="P83" i="10"/>
  <c r="O83" i="10"/>
  <c r="M84" i="10"/>
  <c r="N84" i="10"/>
  <c r="M85" i="10"/>
  <c r="N85" i="10"/>
  <c r="M86" i="10"/>
  <c r="N86" i="10"/>
  <c r="M87" i="10"/>
  <c r="N87" i="10"/>
  <c r="M88" i="10"/>
  <c r="N88" i="10"/>
  <c r="M89" i="10"/>
  <c r="N89" i="10"/>
  <c r="M90" i="10"/>
  <c r="N90" i="10"/>
  <c r="N83" i="10"/>
  <c r="M83" i="10"/>
  <c r="K84" i="10"/>
  <c r="L84" i="10"/>
  <c r="K85" i="10"/>
  <c r="L85" i="10"/>
  <c r="K86" i="10"/>
  <c r="L86" i="10"/>
  <c r="K87" i="10"/>
  <c r="L87" i="10"/>
  <c r="K88" i="10"/>
  <c r="L88" i="10"/>
  <c r="K89" i="10"/>
  <c r="L89" i="10"/>
  <c r="K90" i="10"/>
  <c r="L90" i="10"/>
  <c r="L83" i="10"/>
  <c r="K83" i="10"/>
  <c r="I84" i="10"/>
  <c r="J84" i="10"/>
  <c r="I85" i="10"/>
  <c r="J85" i="10"/>
  <c r="I86" i="10"/>
  <c r="J86" i="10"/>
  <c r="I87" i="10"/>
  <c r="J87" i="10"/>
  <c r="I88" i="10"/>
  <c r="J88" i="10"/>
  <c r="I89" i="10"/>
  <c r="J89" i="10"/>
  <c r="I90" i="10"/>
  <c r="J90" i="10"/>
  <c r="J83" i="10"/>
  <c r="I83" i="10"/>
  <c r="G84" i="10"/>
  <c r="AK84" i="10" s="1"/>
  <c r="H84" i="10"/>
  <c r="AL84" i="10" s="1"/>
  <c r="G85" i="10"/>
  <c r="H85" i="10"/>
  <c r="G86" i="10"/>
  <c r="H86" i="10"/>
  <c r="G87" i="10"/>
  <c r="AK87" i="10" s="1"/>
  <c r="H87" i="10"/>
  <c r="G88" i="10"/>
  <c r="AK88" i="10" s="1"/>
  <c r="H88" i="10"/>
  <c r="AL88" i="10" s="1"/>
  <c r="G89" i="10"/>
  <c r="H89" i="10"/>
  <c r="G90" i="10"/>
  <c r="H90" i="10"/>
  <c r="H83" i="10"/>
  <c r="G83" i="10"/>
  <c r="Q147" i="9"/>
  <c r="P147" i="9"/>
  <c r="Q125" i="9"/>
  <c r="Q114" i="9"/>
  <c r="P114" i="9"/>
  <c r="Q103" i="9"/>
  <c r="P92" i="9"/>
  <c r="Q81" i="9"/>
  <c r="P81" i="9"/>
  <c r="Q70" i="9"/>
  <c r="P70" i="9"/>
  <c r="S59" i="9"/>
  <c r="R59" i="9"/>
  <c r="Q59" i="9"/>
  <c r="P59" i="9"/>
  <c r="S48" i="9"/>
  <c r="R48" i="9"/>
  <c r="Q48" i="9"/>
  <c r="P48" i="9"/>
  <c r="S37" i="9"/>
  <c r="R37" i="9"/>
  <c r="Q37" i="9"/>
  <c r="P37" i="9"/>
  <c r="S26" i="9"/>
  <c r="R26" i="9"/>
  <c r="Q26" i="9"/>
  <c r="P26" i="9"/>
  <c r="S15" i="9"/>
  <c r="R15" i="9"/>
  <c r="Q15" i="9"/>
  <c r="P15" i="9"/>
  <c r="W74" i="10"/>
  <c r="X74" i="10"/>
  <c r="W75" i="10"/>
  <c r="X75" i="10"/>
  <c r="W76" i="10"/>
  <c r="X76" i="10"/>
  <c r="W77" i="10"/>
  <c r="X77" i="10"/>
  <c r="W78" i="10"/>
  <c r="X78" i="10"/>
  <c r="U73" i="10"/>
  <c r="V73" i="10"/>
  <c r="U74" i="10"/>
  <c r="V74" i="10"/>
  <c r="U75" i="10"/>
  <c r="V75" i="10"/>
  <c r="U76" i="10"/>
  <c r="V76" i="10"/>
  <c r="U77" i="10"/>
  <c r="V77" i="10"/>
  <c r="U78" i="10"/>
  <c r="V78" i="10"/>
  <c r="S73" i="10"/>
  <c r="T73" i="10"/>
  <c r="S74" i="10"/>
  <c r="T74" i="10"/>
  <c r="S75" i="10"/>
  <c r="T75" i="10"/>
  <c r="S76" i="10"/>
  <c r="T76" i="10"/>
  <c r="S77" i="10"/>
  <c r="T77" i="10"/>
  <c r="S78" i="10"/>
  <c r="T78" i="10"/>
  <c r="Q73" i="10"/>
  <c r="R73" i="10"/>
  <c r="Q74" i="10"/>
  <c r="R74" i="10"/>
  <c r="Q75" i="10"/>
  <c r="R75" i="10"/>
  <c r="Q76" i="10"/>
  <c r="R76" i="10"/>
  <c r="Q77" i="10"/>
  <c r="R77" i="10"/>
  <c r="Q78" i="10"/>
  <c r="R78" i="10"/>
  <c r="M73" i="10"/>
  <c r="N73" i="10"/>
  <c r="M74" i="10"/>
  <c r="N74" i="10"/>
  <c r="M75" i="10"/>
  <c r="N75" i="10"/>
  <c r="M76" i="10"/>
  <c r="N76" i="10"/>
  <c r="M77" i="10"/>
  <c r="N77" i="10"/>
  <c r="M78" i="10"/>
  <c r="N78" i="10"/>
  <c r="M79" i="10"/>
  <c r="N79" i="10"/>
  <c r="N72" i="10"/>
  <c r="M72" i="10"/>
  <c r="K73" i="10"/>
  <c r="L73" i="10"/>
  <c r="K74" i="10"/>
  <c r="L74" i="10"/>
  <c r="K75" i="10"/>
  <c r="L75" i="10"/>
  <c r="K76" i="10"/>
  <c r="L76" i="10"/>
  <c r="K77" i="10"/>
  <c r="L77" i="10"/>
  <c r="K78" i="10"/>
  <c r="L78" i="10"/>
  <c r="K79" i="10"/>
  <c r="L79" i="10"/>
  <c r="L72" i="10"/>
  <c r="K72" i="10"/>
  <c r="I73" i="10"/>
  <c r="J73" i="10"/>
  <c r="I74" i="10"/>
  <c r="J74" i="10"/>
  <c r="I75" i="10"/>
  <c r="J75" i="10"/>
  <c r="I76" i="10"/>
  <c r="J76" i="10"/>
  <c r="I77" i="10"/>
  <c r="J77" i="10"/>
  <c r="I78" i="10"/>
  <c r="J78" i="10"/>
  <c r="I79" i="10"/>
  <c r="J79" i="10"/>
  <c r="J72" i="10"/>
  <c r="I72" i="10"/>
  <c r="G73" i="10"/>
  <c r="H73" i="10"/>
  <c r="G74" i="10"/>
  <c r="H74" i="10"/>
  <c r="G75" i="10"/>
  <c r="H75" i="10"/>
  <c r="G76" i="10"/>
  <c r="H76" i="10"/>
  <c r="G77" i="10"/>
  <c r="H77" i="10"/>
  <c r="G78" i="10"/>
  <c r="H78" i="10"/>
  <c r="G79" i="10"/>
  <c r="H79" i="10"/>
  <c r="H72" i="10"/>
  <c r="G72" i="10"/>
  <c r="P103" i="8"/>
  <c r="Q92" i="8"/>
  <c r="P92" i="8"/>
  <c r="P81" i="8"/>
  <c r="Q70" i="8"/>
  <c r="Q59" i="8"/>
  <c r="P59" i="8"/>
  <c r="S48" i="8"/>
  <c r="R48" i="8"/>
  <c r="Q48" i="8"/>
  <c r="P48" i="8"/>
  <c r="S37" i="8"/>
  <c r="R37" i="8"/>
  <c r="Q37" i="8"/>
  <c r="P37" i="8"/>
  <c r="S26" i="8"/>
  <c r="R26" i="8"/>
  <c r="Q26" i="8"/>
  <c r="P26" i="8"/>
  <c r="S15" i="8"/>
  <c r="R15" i="8"/>
  <c r="Q15" i="8"/>
  <c r="P15" i="8"/>
  <c r="Q62" i="10"/>
  <c r="R62" i="10"/>
  <c r="Q63" i="10"/>
  <c r="R63" i="10"/>
  <c r="Q64" i="10"/>
  <c r="R64" i="10"/>
  <c r="Q65" i="10"/>
  <c r="R65" i="10"/>
  <c r="Q66" i="10"/>
  <c r="R66" i="10"/>
  <c r="Q67" i="10"/>
  <c r="R67" i="10"/>
  <c r="O62" i="10"/>
  <c r="P62" i="10"/>
  <c r="O63" i="10"/>
  <c r="P63" i="10"/>
  <c r="O64" i="10"/>
  <c r="P64" i="10"/>
  <c r="O65" i="10"/>
  <c r="P65" i="10"/>
  <c r="O66" i="10"/>
  <c r="P66" i="10"/>
  <c r="O67" i="10"/>
  <c r="P67" i="10"/>
  <c r="O68" i="10"/>
  <c r="P68" i="10"/>
  <c r="P61" i="10"/>
  <c r="O61" i="10"/>
  <c r="M62" i="10"/>
  <c r="N62" i="10"/>
  <c r="M63" i="10"/>
  <c r="N63" i="10"/>
  <c r="M64" i="10"/>
  <c r="N64" i="10"/>
  <c r="M65" i="10"/>
  <c r="N65" i="10"/>
  <c r="M66" i="10"/>
  <c r="N66" i="10"/>
  <c r="M67" i="10"/>
  <c r="N67" i="10"/>
  <c r="M68" i="10"/>
  <c r="N68" i="10"/>
  <c r="N61" i="10"/>
  <c r="M61" i="10"/>
  <c r="K62" i="10"/>
  <c r="L62" i="10"/>
  <c r="K63" i="10"/>
  <c r="L63" i="10"/>
  <c r="K64" i="10"/>
  <c r="L64" i="10"/>
  <c r="K65" i="10"/>
  <c r="L65" i="10"/>
  <c r="K66" i="10"/>
  <c r="L66" i="10"/>
  <c r="K67" i="10"/>
  <c r="L67" i="10"/>
  <c r="K68" i="10"/>
  <c r="L68" i="10"/>
  <c r="L61" i="10"/>
  <c r="K61" i="10"/>
  <c r="I62" i="10"/>
  <c r="J62" i="10"/>
  <c r="I63" i="10"/>
  <c r="J63" i="10"/>
  <c r="I64" i="10"/>
  <c r="J64" i="10"/>
  <c r="I65" i="10"/>
  <c r="J65" i="10"/>
  <c r="I66" i="10"/>
  <c r="J66" i="10"/>
  <c r="I67" i="10"/>
  <c r="J67" i="10"/>
  <c r="I68" i="10"/>
  <c r="J68" i="10"/>
  <c r="J61" i="10"/>
  <c r="I61" i="10"/>
  <c r="G62" i="10"/>
  <c r="AK62" i="10" s="1"/>
  <c r="H62" i="10"/>
  <c r="AL62" i="10" s="1"/>
  <c r="G63" i="10"/>
  <c r="H63" i="10"/>
  <c r="G64" i="10"/>
  <c r="AK64" i="10" s="1"/>
  <c r="H64" i="10"/>
  <c r="AL64" i="10" s="1"/>
  <c r="G65" i="10"/>
  <c r="AK65" i="10" s="1"/>
  <c r="H65" i="10"/>
  <c r="AL65" i="10" s="1"/>
  <c r="G66" i="10"/>
  <c r="AK66" i="10" s="1"/>
  <c r="H66" i="10"/>
  <c r="AL66" i="10" s="1"/>
  <c r="G67" i="10"/>
  <c r="H67" i="10"/>
  <c r="G68" i="10"/>
  <c r="H68" i="10"/>
  <c r="H61" i="10"/>
  <c r="G61" i="10"/>
  <c r="Q70" i="7"/>
  <c r="P70" i="7"/>
  <c r="S59" i="7"/>
  <c r="R59" i="7"/>
  <c r="Q59" i="7"/>
  <c r="P59" i="7"/>
  <c r="S48" i="7"/>
  <c r="R48" i="7"/>
  <c r="Q48" i="7"/>
  <c r="P48" i="7"/>
  <c r="S37" i="7"/>
  <c r="R37" i="7"/>
  <c r="Q37" i="7"/>
  <c r="P37" i="7"/>
  <c r="S26" i="7"/>
  <c r="R26" i="7"/>
  <c r="Q26" i="7"/>
  <c r="P26" i="7"/>
  <c r="S15" i="7"/>
  <c r="R15" i="7"/>
  <c r="Q15" i="7"/>
  <c r="P15" i="7"/>
  <c r="S51" i="10"/>
  <c r="T51" i="10"/>
  <c r="S52" i="10"/>
  <c r="T52" i="10"/>
  <c r="S53" i="10"/>
  <c r="T53" i="10"/>
  <c r="S54" i="10"/>
  <c r="T54" i="10"/>
  <c r="S55" i="10"/>
  <c r="T55" i="10"/>
  <c r="S56" i="10"/>
  <c r="T56" i="10"/>
  <c r="S57" i="10"/>
  <c r="T57" i="10"/>
  <c r="T50" i="10"/>
  <c r="S50" i="10"/>
  <c r="Q51" i="10"/>
  <c r="R51" i="10"/>
  <c r="Q52" i="10"/>
  <c r="R52" i="10"/>
  <c r="Q53" i="10"/>
  <c r="R53" i="10"/>
  <c r="Q54" i="10"/>
  <c r="R54" i="10"/>
  <c r="Q55" i="10"/>
  <c r="R55" i="10"/>
  <c r="Q56" i="10"/>
  <c r="R56" i="10"/>
  <c r="Q57" i="10"/>
  <c r="R57" i="10"/>
  <c r="R50" i="10"/>
  <c r="Q50" i="10"/>
  <c r="O51" i="10"/>
  <c r="P51" i="10"/>
  <c r="O52" i="10"/>
  <c r="P52" i="10"/>
  <c r="O53" i="10"/>
  <c r="P53" i="10"/>
  <c r="O54" i="10"/>
  <c r="P54" i="10"/>
  <c r="O55" i="10"/>
  <c r="P55" i="10"/>
  <c r="O56" i="10"/>
  <c r="P56" i="10"/>
  <c r="O57" i="10"/>
  <c r="P57" i="10"/>
  <c r="P50" i="10"/>
  <c r="O50" i="10"/>
  <c r="M51" i="10"/>
  <c r="N51" i="10"/>
  <c r="M52" i="10"/>
  <c r="N52" i="10"/>
  <c r="M53" i="10"/>
  <c r="N53" i="10"/>
  <c r="M54" i="10"/>
  <c r="N54" i="10"/>
  <c r="M55" i="10"/>
  <c r="N55" i="10"/>
  <c r="M56" i="10"/>
  <c r="N56" i="10"/>
  <c r="M57" i="10"/>
  <c r="N57" i="10"/>
  <c r="N50" i="10"/>
  <c r="M50" i="10"/>
  <c r="I57" i="10"/>
  <c r="J57" i="10"/>
  <c r="K51" i="10"/>
  <c r="L51" i="10"/>
  <c r="K52" i="10"/>
  <c r="L52" i="10"/>
  <c r="K53" i="10"/>
  <c r="L53" i="10"/>
  <c r="K54" i="10"/>
  <c r="L54" i="10"/>
  <c r="K55" i="10"/>
  <c r="L55" i="10"/>
  <c r="K56" i="10"/>
  <c r="L56" i="10"/>
  <c r="K57" i="10"/>
  <c r="L57" i="10"/>
  <c r="L50" i="10"/>
  <c r="K50" i="10"/>
  <c r="I51" i="10"/>
  <c r="J51" i="10"/>
  <c r="I52" i="10"/>
  <c r="J52" i="10"/>
  <c r="I53" i="10"/>
  <c r="J53" i="10"/>
  <c r="I54" i="10"/>
  <c r="J54" i="10"/>
  <c r="I55" i="10"/>
  <c r="J55" i="10"/>
  <c r="I56" i="10"/>
  <c r="J56" i="10"/>
  <c r="J50" i="10"/>
  <c r="I50" i="10"/>
  <c r="G51" i="10"/>
  <c r="AK51" i="10" s="1"/>
  <c r="H51" i="10"/>
  <c r="G52" i="10"/>
  <c r="AK52" i="10" s="1"/>
  <c r="H52" i="10"/>
  <c r="AL52" i="10" s="1"/>
  <c r="G53" i="10"/>
  <c r="AK53" i="10" s="1"/>
  <c r="H53" i="10"/>
  <c r="AL53" i="10" s="1"/>
  <c r="G54" i="10"/>
  <c r="H54" i="10"/>
  <c r="G55" i="10"/>
  <c r="AK55" i="10" s="1"/>
  <c r="H55" i="10"/>
  <c r="AL55" i="10" s="1"/>
  <c r="G56" i="10"/>
  <c r="AK56" i="10" s="1"/>
  <c r="H56" i="10"/>
  <c r="AL56" i="10" s="1"/>
  <c r="G57" i="10"/>
  <c r="H57" i="10"/>
  <c r="H50" i="10"/>
  <c r="G50" i="10"/>
  <c r="S81" i="6"/>
  <c r="R81" i="6"/>
  <c r="Q81" i="6"/>
  <c r="P81" i="6"/>
  <c r="S70" i="6"/>
  <c r="R70" i="6"/>
  <c r="Q70" i="6"/>
  <c r="P70" i="6"/>
  <c r="S59" i="6"/>
  <c r="R59" i="6"/>
  <c r="Q59" i="6"/>
  <c r="P59" i="6"/>
  <c r="S48" i="6"/>
  <c r="R48" i="6"/>
  <c r="Q48" i="6"/>
  <c r="P48" i="6"/>
  <c r="S37" i="6"/>
  <c r="R37" i="6"/>
  <c r="Q37" i="6"/>
  <c r="P37" i="6"/>
  <c r="S26" i="6"/>
  <c r="R26" i="6"/>
  <c r="Q26" i="6"/>
  <c r="P26" i="6"/>
  <c r="S15" i="6"/>
  <c r="R15" i="6"/>
  <c r="Q15" i="6"/>
  <c r="P15" i="6"/>
  <c r="S40" i="10"/>
  <c r="T40" i="10"/>
  <c r="S41" i="10"/>
  <c r="T41" i="10"/>
  <c r="S42" i="10"/>
  <c r="T42" i="10"/>
  <c r="S43" i="10"/>
  <c r="T43" i="10"/>
  <c r="S44" i="10"/>
  <c r="T44" i="10"/>
  <c r="S45" i="10"/>
  <c r="T45" i="10"/>
  <c r="S46" i="10"/>
  <c r="T46" i="10"/>
  <c r="T39" i="10"/>
  <c r="S39" i="10"/>
  <c r="Q40" i="10"/>
  <c r="R40" i="10"/>
  <c r="Q41" i="10"/>
  <c r="R41" i="10"/>
  <c r="Q42" i="10"/>
  <c r="R42" i="10"/>
  <c r="Q43" i="10"/>
  <c r="R43" i="10"/>
  <c r="Q44" i="10"/>
  <c r="R44" i="10"/>
  <c r="Q45" i="10"/>
  <c r="R45" i="10"/>
  <c r="Q46" i="10"/>
  <c r="R46" i="10"/>
  <c r="R39" i="10"/>
  <c r="Q39" i="10"/>
  <c r="O40" i="10"/>
  <c r="P40" i="10"/>
  <c r="O41" i="10"/>
  <c r="P41" i="10"/>
  <c r="O42" i="10"/>
  <c r="P42" i="10"/>
  <c r="O43" i="10"/>
  <c r="P43" i="10"/>
  <c r="O44" i="10"/>
  <c r="P44" i="10"/>
  <c r="O45" i="10"/>
  <c r="P45" i="10"/>
  <c r="O46" i="10"/>
  <c r="P46" i="10"/>
  <c r="P39" i="10"/>
  <c r="O39" i="10"/>
  <c r="M40" i="10"/>
  <c r="N40" i="10"/>
  <c r="M41" i="10"/>
  <c r="N41" i="10"/>
  <c r="M42" i="10"/>
  <c r="N42" i="10"/>
  <c r="M43" i="10"/>
  <c r="N43" i="10"/>
  <c r="M44" i="10"/>
  <c r="N44" i="10"/>
  <c r="M45" i="10"/>
  <c r="N45" i="10"/>
  <c r="M46" i="10"/>
  <c r="N46" i="10"/>
  <c r="N39" i="10"/>
  <c r="M39" i="10"/>
  <c r="K40" i="10"/>
  <c r="L40" i="10"/>
  <c r="K41" i="10"/>
  <c r="L41" i="10"/>
  <c r="K42" i="10"/>
  <c r="L42" i="10"/>
  <c r="K43" i="10"/>
  <c r="L43" i="10"/>
  <c r="K44" i="10"/>
  <c r="L44" i="10"/>
  <c r="K45" i="10"/>
  <c r="L45" i="10"/>
  <c r="K46" i="10"/>
  <c r="L46" i="10"/>
  <c r="L39" i="10"/>
  <c r="K39" i="10"/>
  <c r="I40" i="10"/>
  <c r="J40" i="10"/>
  <c r="I41" i="10"/>
  <c r="J41" i="10"/>
  <c r="I42" i="10"/>
  <c r="J42" i="10"/>
  <c r="I43" i="10"/>
  <c r="J43" i="10"/>
  <c r="I44" i="10"/>
  <c r="J44" i="10"/>
  <c r="I45" i="10"/>
  <c r="J45" i="10"/>
  <c r="I46" i="10"/>
  <c r="J46" i="10"/>
  <c r="J39" i="10"/>
  <c r="I39" i="10"/>
  <c r="G40" i="10"/>
  <c r="AK40" i="10" s="1"/>
  <c r="H40" i="10"/>
  <c r="AL40" i="10" s="1"/>
  <c r="G41" i="10"/>
  <c r="AK41" i="10" s="1"/>
  <c r="H41" i="10"/>
  <c r="AL41" i="10" s="1"/>
  <c r="G42" i="10"/>
  <c r="AK42" i="10" s="1"/>
  <c r="H42" i="10"/>
  <c r="AL42" i="10" s="1"/>
  <c r="G43" i="10"/>
  <c r="AK43" i="10" s="1"/>
  <c r="H43" i="10"/>
  <c r="AL43" i="10" s="1"/>
  <c r="G44" i="10"/>
  <c r="AK44" i="10" s="1"/>
  <c r="H44" i="10"/>
  <c r="AL44" i="10" s="1"/>
  <c r="G45" i="10"/>
  <c r="AK45" i="10" s="1"/>
  <c r="H45" i="10"/>
  <c r="AL45" i="10" s="1"/>
  <c r="G46" i="10"/>
  <c r="AK46" i="10" s="1"/>
  <c r="H46" i="10"/>
  <c r="H39" i="10"/>
  <c r="AL39" i="10" s="1"/>
  <c r="G39" i="10"/>
  <c r="AK39" i="10" s="1"/>
  <c r="S81" i="5"/>
  <c r="R81" i="5"/>
  <c r="Q81" i="5"/>
  <c r="P81" i="5"/>
  <c r="S70" i="5"/>
  <c r="R70" i="5"/>
  <c r="Q70" i="5"/>
  <c r="P70" i="5"/>
  <c r="S59" i="5"/>
  <c r="R59" i="5"/>
  <c r="Q59" i="5"/>
  <c r="P59" i="5"/>
  <c r="S48" i="5"/>
  <c r="R48" i="5"/>
  <c r="Q48" i="5"/>
  <c r="P48" i="5"/>
  <c r="S37" i="5"/>
  <c r="R37" i="5"/>
  <c r="Q37" i="5"/>
  <c r="P37" i="5"/>
  <c r="S26" i="5"/>
  <c r="R26" i="5"/>
  <c r="Q26" i="5"/>
  <c r="P26" i="5"/>
  <c r="S15" i="5"/>
  <c r="R15" i="5"/>
  <c r="Q15" i="5"/>
  <c r="P15" i="5"/>
  <c r="Q29" i="10"/>
  <c r="R29" i="10"/>
  <c r="Q30" i="10"/>
  <c r="R30" i="10"/>
  <c r="Q31" i="10"/>
  <c r="R31" i="10"/>
  <c r="Q32" i="10"/>
  <c r="R32" i="10"/>
  <c r="Q33" i="10"/>
  <c r="R33" i="10"/>
  <c r="Q34" i="10"/>
  <c r="R34" i="10"/>
  <c r="Q35" i="10"/>
  <c r="R35" i="10"/>
  <c r="R28" i="10"/>
  <c r="Q28" i="10"/>
  <c r="O29" i="10"/>
  <c r="P29" i="10"/>
  <c r="O30" i="10"/>
  <c r="P30" i="10"/>
  <c r="O31" i="10"/>
  <c r="P31" i="10"/>
  <c r="O32" i="10"/>
  <c r="P32" i="10"/>
  <c r="O33" i="10"/>
  <c r="P33" i="10"/>
  <c r="O34" i="10"/>
  <c r="P34" i="10"/>
  <c r="O35" i="10"/>
  <c r="P35" i="10"/>
  <c r="P28" i="10"/>
  <c r="O28" i="10"/>
  <c r="M29" i="10"/>
  <c r="N29" i="10"/>
  <c r="M30" i="10"/>
  <c r="N30" i="10"/>
  <c r="M31" i="10"/>
  <c r="N31" i="10"/>
  <c r="M32" i="10"/>
  <c r="N32" i="10"/>
  <c r="M33" i="10"/>
  <c r="N33" i="10"/>
  <c r="M34" i="10"/>
  <c r="N34" i="10"/>
  <c r="M35" i="10"/>
  <c r="N35" i="10"/>
  <c r="N28" i="10"/>
  <c r="M28" i="10"/>
  <c r="K29" i="10"/>
  <c r="L29" i="10"/>
  <c r="K30" i="10"/>
  <c r="L30" i="10"/>
  <c r="K31" i="10"/>
  <c r="L31" i="10"/>
  <c r="K32" i="10"/>
  <c r="L32" i="10"/>
  <c r="K33" i="10"/>
  <c r="L33" i="10"/>
  <c r="K34" i="10"/>
  <c r="L34" i="10"/>
  <c r="K35" i="10"/>
  <c r="L35" i="10"/>
  <c r="L28" i="10"/>
  <c r="K28" i="10"/>
  <c r="I29" i="10"/>
  <c r="J29" i="10"/>
  <c r="I30" i="10"/>
  <c r="J30" i="10"/>
  <c r="I31" i="10"/>
  <c r="J31" i="10"/>
  <c r="I32" i="10"/>
  <c r="J32" i="10"/>
  <c r="I33" i="10"/>
  <c r="J33" i="10"/>
  <c r="I34" i="10"/>
  <c r="J34" i="10"/>
  <c r="I35" i="10"/>
  <c r="J35" i="10"/>
  <c r="J28" i="10"/>
  <c r="I28" i="10"/>
  <c r="S70" i="4"/>
  <c r="R70" i="4"/>
  <c r="Q70" i="4"/>
  <c r="P70" i="4"/>
  <c r="S59" i="4"/>
  <c r="R59" i="4"/>
  <c r="Q59" i="4"/>
  <c r="P59" i="4"/>
  <c r="S48" i="4"/>
  <c r="R48" i="4"/>
  <c r="Q48" i="4"/>
  <c r="S37" i="4"/>
  <c r="R37" i="4"/>
  <c r="Q37" i="4"/>
  <c r="P37" i="4"/>
  <c r="S26" i="4"/>
  <c r="R26" i="4"/>
  <c r="Q26" i="4"/>
  <c r="P26" i="4"/>
  <c r="S15" i="4"/>
  <c r="R15" i="4"/>
  <c r="G35" i="10" s="1"/>
  <c r="AK35" i="10" s="1"/>
  <c r="Q15" i="4"/>
  <c r="P15" i="4"/>
  <c r="G29" i="10"/>
  <c r="H29" i="10"/>
  <c r="G30" i="10"/>
  <c r="AK30" i="10" s="1"/>
  <c r="H30" i="10"/>
  <c r="AL30" i="10" s="1"/>
  <c r="G31" i="10"/>
  <c r="AK31" i="10" s="1"/>
  <c r="H31" i="10"/>
  <c r="AL31" i="10" s="1"/>
  <c r="G32" i="10"/>
  <c r="AK32" i="10" s="1"/>
  <c r="H32" i="10"/>
  <c r="AL32" i="10" s="1"/>
  <c r="G33" i="10"/>
  <c r="H33" i="10"/>
  <c r="G34" i="10"/>
  <c r="AK34" i="10" s="1"/>
  <c r="H34" i="10"/>
  <c r="AL34" i="10" s="1"/>
  <c r="H35" i="10"/>
  <c r="AL35" i="10" s="1"/>
  <c r="H28" i="10"/>
  <c r="AL28" i="10" s="1"/>
  <c r="G28" i="10"/>
  <c r="AK28" i="10" s="1"/>
  <c r="AG18" i="10"/>
  <c r="AH18" i="10"/>
  <c r="AG19" i="10"/>
  <c r="AH19" i="10"/>
  <c r="AG20" i="10"/>
  <c r="AH20" i="10"/>
  <c r="AG21" i="10"/>
  <c r="AH21" i="10"/>
  <c r="AG22" i="10"/>
  <c r="AH22" i="10"/>
  <c r="AG23" i="10"/>
  <c r="AH23" i="10"/>
  <c r="AG24" i="10"/>
  <c r="AH24" i="10"/>
  <c r="AH17" i="10"/>
  <c r="AE18" i="10"/>
  <c r="AF18" i="10"/>
  <c r="AE19" i="10"/>
  <c r="AF19" i="10"/>
  <c r="AE20" i="10"/>
  <c r="AF20" i="10"/>
  <c r="AE21" i="10"/>
  <c r="AF21" i="10"/>
  <c r="AE22" i="10"/>
  <c r="AF22" i="10"/>
  <c r="AE23" i="10"/>
  <c r="AF23" i="10"/>
  <c r="AE24" i="10"/>
  <c r="AF24" i="10"/>
  <c r="AF17" i="10"/>
  <c r="AC18" i="10"/>
  <c r="AD18" i="10"/>
  <c r="AC19" i="10"/>
  <c r="AD19" i="10"/>
  <c r="AC20" i="10"/>
  <c r="AD20" i="10"/>
  <c r="AC21" i="10"/>
  <c r="AD21" i="10"/>
  <c r="AC22" i="10"/>
  <c r="AD22" i="10"/>
  <c r="AC23" i="10"/>
  <c r="AD23" i="10"/>
  <c r="AC24" i="10"/>
  <c r="AD24" i="10"/>
  <c r="AD17" i="10"/>
  <c r="AA18" i="10"/>
  <c r="AB18" i="10"/>
  <c r="AA19" i="10"/>
  <c r="AB19" i="10"/>
  <c r="AA20" i="10"/>
  <c r="AB20" i="10"/>
  <c r="AA21" i="10"/>
  <c r="AB21" i="10"/>
  <c r="AA22" i="10"/>
  <c r="AB22" i="10"/>
  <c r="AA23" i="10"/>
  <c r="AB23" i="10"/>
  <c r="AA24" i="10"/>
  <c r="AB24" i="10"/>
  <c r="AB17" i="10"/>
  <c r="Y22" i="10"/>
  <c r="Z22" i="10"/>
  <c r="Y23" i="10"/>
  <c r="Z23" i="10"/>
  <c r="Y24" i="10"/>
  <c r="Z24" i="10"/>
  <c r="Y18" i="10"/>
  <c r="Z18" i="10"/>
  <c r="Y19" i="10"/>
  <c r="Z19" i="10"/>
  <c r="Y20" i="10"/>
  <c r="Z20" i="10"/>
  <c r="Y21" i="10"/>
  <c r="Z21" i="10"/>
  <c r="Z17" i="10"/>
  <c r="W18" i="10"/>
  <c r="X18" i="10"/>
  <c r="W19" i="10"/>
  <c r="X19" i="10"/>
  <c r="W20" i="10"/>
  <c r="X20" i="10"/>
  <c r="W21" i="10"/>
  <c r="X21" i="10"/>
  <c r="W22" i="10"/>
  <c r="X22" i="10"/>
  <c r="W23" i="10"/>
  <c r="X23" i="10"/>
  <c r="W24" i="10"/>
  <c r="X24" i="10"/>
  <c r="X17" i="10"/>
  <c r="U18" i="10"/>
  <c r="V18" i="10"/>
  <c r="U19" i="10"/>
  <c r="V19" i="10"/>
  <c r="U20" i="10"/>
  <c r="V20" i="10"/>
  <c r="U21" i="10"/>
  <c r="V21" i="10"/>
  <c r="U22" i="10"/>
  <c r="V22" i="10"/>
  <c r="U23" i="10"/>
  <c r="V23" i="10"/>
  <c r="U24" i="10"/>
  <c r="V24" i="10"/>
  <c r="V17" i="10"/>
  <c r="S18" i="10"/>
  <c r="T18" i="10"/>
  <c r="S19" i="10"/>
  <c r="T19" i="10"/>
  <c r="S20" i="10"/>
  <c r="T20" i="10"/>
  <c r="S21" i="10"/>
  <c r="T21" i="10"/>
  <c r="S22" i="10"/>
  <c r="T22" i="10"/>
  <c r="S23" i="10"/>
  <c r="T23" i="10"/>
  <c r="S24" i="10"/>
  <c r="T24" i="10"/>
  <c r="T17" i="10"/>
  <c r="Q18" i="10"/>
  <c r="R18" i="10"/>
  <c r="Q19" i="10"/>
  <c r="R19" i="10"/>
  <c r="Q20" i="10"/>
  <c r="R20" i="10"/>
  <c r="Q21" i="10"/>
  <c r="R21" i="10"/>
  <c r="Q22" i="10"/>
  <c r="R22" i="10"/>
  <c r="Q23" i="10"/>
  <c r="R23" i="10"/>
  <c r="Q24" i="10"/>
  <c r="R24" i="10"/>
  <c r="R17" i="10"/>
  <c r="O18" i="10"/>
  <c r="P18" i="10"/>
  <c r="O19" i="10"/>
  <c r="P19" i="10"/>
  <c r="O20" i="10"/>
  <c r="P20" i="10"/>
  <c r="O21" i="10"/>
  <c r="P21" i="10"/>
  <c r="O22" i="10"/>
  <c r="P22" i="10"/>
  <c r="O23" i="10"/>
  <c r="P23" i="10"/>
  <c r="O24" i="10"/>
  <c r="P24" i="10"/>
  <c r="P17" i="10"/>
  <c r="M18" i="10"/>
  <c r="N18" i="10"/>
  <c r="M19" i="10"/>
  <c r="N19" i="10"/>
  <c r="M20" i="10"/>
  <c r="N20" i="10"/>
  <c r="M21" i="10"/>
  <c r="N21" i="10"/>
  <c r="M22" i="10"/>
  <c r="N22" i="10"/>
  <c r="M23" i="10"/>
  <c r="N23" i="10"/>
  <c r="M24" i="10"/>
  <c r="N24" i="10"/>
  <c r="N17" i="10"/>
  <c r="K18" i="10"/>
  <c r="L18" i="10"/>
  <c r="K19" i="10"/>
  <c r="L19" i="10"/>
  <c r="K20" i="10"/>
  <c r="L20" i="10"/>
  <c r="K21" i="10"/>
  <c r="L21" i="10"/>
  <c r="K22" i="10"/>
  <c r="L22" i="10"/>
  <c r="K23" i="10"/>
  <c r="L23" i="10"/>
  <c r="K24" i="10"/>
  <c r="L24" i="10"/>
  <c r="L17" i="10"/>
  <c r="I18" i="10"/>
  <c r="J18" i="10"/>
  <c r="I19" i="10"/>
  <c r="J19" i="10"/>
  <c r="I20" i="10"/>
  <c r="J20" i="10"/>
  <c r="I21" i="10"/>
  <c r="J21" i="10"/>
  <c r="I22" i="10"/>
  <c r="J22" i="10"/>
  <c r="I23" i="10"/>
  <c r="J23" i="10"/>
  <c r="I24" i="10"/>
  <c r="J24" i="10"/>
  <c r="J17" i="10"/>
  <c r="G18" i="10"/>
  <c r="H18" i="10"/>
  <c r="G19" i="10"/>
  <c r="H19" i="10"/>
  <c r="G20" i="10"/>
  <c r="H20" i="10"/>
  <c r="G21" i="10"/>
  <c r="H21" i="10"/>
  <c r="G22" i="10"/>
  <c r="H22" i="10"/>
  <c r="G23" i="10"/>
  <c r="H23" i="10"/>
  <c r="G24" i="10"/>
  <c r="H24" i="10"/>
  <c r="H17" i="10"/>
  <c r="AG17" i="10"/>
  <c r="AE17" i="10"/>
  <c r="AC17" i="10"/>
  <c r="AA17" i="10"/>
  <c r="Y17" i="10"/>
  <c r="W17" i="10"/>
  <c r="U17" i="10"/>
  <c r="S17" i="10"/>
  <c r="Q17" i="10"/>
  <c r="O17" i="10"/>
  <c r="M17" i="10"/>
  <c r="K17" i="10"/>
  <c r="I17" i="10"/>
  <c r="G17" i="10"/>
  <c r="S158" i="3"/>
  <c r="R158" i="3"/>
  <c r="Q158" i="3"/>
  <c r="P158" i="3"/>
  <c r="S147" i="3"/>
  <c r="R147" i="3"/>
  <c r="Q147" i="3"/>
  <c r="P147" i="3"/>
  <c r="S136" i="3"/>
  <c r="R136" i="3"/>
  <c r="Q136" i="3"/>
  <c r="P136" i="3"/>
  <c r="S125" i="3"/>
  <c r="R125" i="3"/>
  <c r="Q125" i="3"/>
  <c r="P125" i="3"/>
  <c r="S114" i="3"/>
  <c r="R114" i="3"/>
  <c r="Q114" i="3"/>
  <c r="P114" i="3"/>
  <c r="S103" i="3"/>
  <c r="R103" i="3"/>
  <c r="Q103" i="3"/>
  <c r="P103" i="3"/>
  <c r="S92" i="3"/>
  <c r="R92" i="3"/>
  <c r="Q92" i="3"/>
  <c r="P92" i="3"/>
  <c r="S81" i="3"/>
  <c r="R81" i="3"/>
  <c r="Q81" i="3"/>
  <c r="P81" i="3"/>
  <c r="S70" i="3"/>
  <c r="R70" i="3"/>
  <c r="Q70" i="3"/>
  <c r="P70" i="3"/>
  <c r="S59" i="3"/>
  <c r="R59" i="3"/>
  <c r="Q59" i="3"/>
  <c r="P59" i="3"/>
  <c r="S48" i="3"/>
  <c r="R48" i="3"/>
  <c r="Q48" i="3"/>
  <c r="P48" i="3"/>
  <c r="S37" i="3"/>
  <c r="R37" i="3"/>
  <c r="Q37" i="3"/>
  <c r="P37" i="3"/>
  <c r="S26" i="3"/>
  <c r="R26" i="3"/>
  <c r="Q26" i="3"/>
  <c r="P26" i="3"/>
  <c r="S15" i="3"/>
  <c r="R15" i="3"/>
  <c r="P15" i="3"/>
  <c r="Q15" i="3"/>
  <c r="D7" i="10"/>
  <c r="D18" i="10" s="1"/>
  <c r="D29" i="10" s="1"/>
  <c r="D40" i="10" s="1"/>
  <c r="D51" i="10" s="1"/>
  <c r="D62" i="10" s="1"/>
  <c r="D73" i="10" s="1"/>
  <c r="D84" i="10" s="1"/>
  <c r="D8" i="10"/>
  <c r="D19" i="10" s="1"/>
  <c r="D30" i="10" s="1"/>
  <c r="D41" i="10" s="1"/>
  <c r="D52" i="10" s="1"/>
  <c r="D63" i="10" s="1"/>
  <c r="D74" i="10" s="1"/>
  <c r="D85" i="10" s="1"/>
  <c r="D9" i="10"/>
  <c r="D20" i="10" s="1"/>
  <c r="D31" i="10" s="1"/>
  <c r="D42" i="10" s="1"/>
  <c r="D53" i="10" s="1"/>
  <c r="D64" i="10" s="1"/>
  <c r="D75" i="10" s="1"/>
  <c r="D86" i="10" s="1"/>
  <c r="D10" i="10"/>
  <c r="D21" i="10" s="1"/>
  <c r="D32" i="10" s="1"/>
  <c r="D43" i="10" s="1"/>
  <c r="D54" i="10" s="1"/>
  <c r="D65" i="10" s="1"/>
  <c r="D76" i="10" s="1"/>
  <c r="D87" i="10" s="1"/>
  <c r="D11" i="10"/>
  <c r="D22" i="10" s="1"/>
  <c r="D33" i="10" s="1"/>
  <c r="D44" i="10" s="1"/>
  <c r="D55" i="10" s="1"/>
  <c r="D66" i="10" s="1"/>
  <c r="D77" i="10" s="1"/>
  <c r="D88" i="10" s="1"/>
  <c r="D12" i="10"/>
  <c r="D23" i="10" s="1"/>
  <c r="D34" i="10" s="1"/>
  <c r="D45" i="10" s="1"/>
  <c r="D56" i="10" s="1"/>
  <c r="D67" i="10" s="1"/>
  <c r="D78" i="10" s="1"/>
  <c r="D89" i="10" s="1"/>
  <c r="D6" i="10"/>
  <c r="D17" i="10" s="1"/>
  <c r="D28" i="10" s="1"/>
  <c r="D39" i="10" s="1"/>
  <c r="D50" i="10" s="1"/>
  <c r="D61" i="10" s="1"/>
  <c r="D72" i="10" s="1"/>
  <c r="D83" i="10" s="1"/>
  <c r="E146" i="9"/>
  <c r="E145" i="9"/>
  <c r="E144" i="9"/>
  <c r="E143" i="9"/>
  <c r="E142" i="9"/>
  <c r="E141" i="9"/>
  <c r="E140" i="9"/>
  <c r="E135" i="9"/>
  <c r="E134" i="9"/>
  <c r="E133" i="9"/>
  <c r="E132" i="9"/>
  <c r="E131" i="9"/>
  <c r="E130" i="9"/>
  <c r="E129" i="9"/>
  <c r="E124" i="9"/>
  <c r="E123" i="9"/>
  <c r="E122" i="9"/>
  <c r="E121" i="9"/>
  <c r="E120" i="9"/>
  <c r="E119" i="9"/>
  <c r="E118" i="9"/>
  <c r="E113" i="9"/>
  <c r="E112" i="9"/>
  <c r="E111" i="9"/>
  <c r="E110" i="9"/>
  <c r="E109" i="9"/>
  <c r="E108" i="9"/>
  <c r="E107" i="9"/>
  <c r="E102" i="9"/>
  <c r="E101" i="9"/>
  <c r="E100" i="9"/>
  <c r="E99" i="9"/>
  <c r="E98" i="9"/>
  <c r="E97" i="9"/>
  <c r="E96" i="9"/>
  <c r="E91" i="9"/>
  <c r="E90" i="9"/>
  <c r="E89" i="9"/>
  <c r="E88" i="9"/>
  <c r="E87" i="9"/>
  <c r="E86" i="9"/>
  <c r="E85" i="9"/>
  <c r="E80" i="9"/>
  <c r="E79" i="9"/>
  <c r="E78" i="9"/>
  <c r="E77" i="9"/>
  <c r="E76" i="9"/>
  <c r="E75" i="9"/>
  <c r="E74" i="9"/>
  <c r="E69" i="9"/>
  <c r="E68" i="9"/>
  <c r="E67" i="9"/>
  <c r="E66" i="9"/>
  <c r="E65" i="9"/>
  <c r="E64" i="9"/>
  <c r="E63" i="9"/>
  <c r="E58" i="9"/>
  <c r="E57" i="9"/>
  <c r="E56" i="9"/>
  <c r="E55" i="9"/>
  <c r="E54" i="9"/>
  <c r="E53" i="9"/>
  <c r="E52" i="9"/>
  <c r="E47" i="9"/>
  <c r="E46" i="9"/>
  <c r="E45" i="9"/>
  <c r="E44" i="9"/>
  <c r="E43" i="9"/>
  <c r="E42" i="9"/>
  <c r="E41" i="9"/>
  <c r="E36" i="9"/>
  <c r="E35" i="9"/>
  <c r="E34" i="9"/>
  <c r="E33" i="9"/>
  <c r="E32" i="9"/>
  <c r="E31" i="9"/>
  <c r="E30" i="9"/>
  <c r="E25" i="9"/>
  <c r="E24" i="9"/>
  <c r="E23" i="9"/>
  <c r="E22" i="9"/>
  <c r="E21" i="9"/>
  <c r="E20" i="9"/>
  <c r="E19" i="9"/>
  <c r="E14" i="9"/>
  <c r="E13" i="9"/>
  <c r="E12" i="9"/>
  <c r="E11" i="9"/>
  <c r="E10" i="9"/>
  <c r="E9" i="9"/>
  <c r="E8" i="9"/>
  <c r="E102" i="8"/>
  <c r="E101" i="8"/>
  <c r="E100" i="8"/>
  <c r="E99" i="8"/>
  <c r="E98" i="8"/>
  <c r="E97" i="8"/>
  <c r="E96" i="8"/>
  <c r="E91" i="8"/>
  <c r="E90" i="8"/>
  <c r="E89" i="8"/>
  <c r="E88" i="8"/>
  <c r="E87" i="8"/>
  <c r="E86" i="8"/>
  <c r="E85" i="8"/>
  <c r="E80" i="8"/>
  <c r="E79" i="8"/>
  <c r="E78" i="8"/>
  <c r="E77" i="8"/>
  <c r="E76" i="8"/>
  <c r="E75" i="8"/>
  <c r="E74" i="8"/>
  <c r="E69" i="8"/>
  <c r="E68" i="8"/>
  <c r="E67" i="8"/>
  <c r="E66" i="8"/>
  <c r="E65" i="8"/>
  <c r="E64" i="8"/>
  <c r="E63" i="8"/>
  <c r="E58" i="8"/>
  <c r="E57" i="8"/>
  <c r="E56" i="8"/>
  <c r="E55" i="8"/>
  <c r="E54" i="8"/>
  <c r="E53" i="8"/>
  <c r="E52" i="8"/>
  <c r="E47" i="8"/>
  <c r="E46" i="8"/>
  <c r="E45" i="8"/>
  <c r="E44" i="8"/>
  <c r="E43" i="8"/>
  <c r="E42" i="8"/>
  <c r="E41" i="8"/>
  <c r="E36" i="8"/>
  <c r="E35" i="8"/>
  <c r="E34" i="8"/>
  <c r="E33" i="8"/>
  <c r="E32" i="8"/>
  <c r="E31" i="8"/>
  <c r="E30" i="8"/>
  <c r="E25" i="8"/>
  <c r="E24" i="8"/>
  <c r="E23" i="8"/>
  <c r="E22" i="8"/>
  <c r="E21" i="8"/>
  <c r="E20" i="8"/>
  <c r="E19" i="8"/>
  <c r="E14" i="8"/>
  <c r="E13" i="8"/>
  <c r="E12" i="8"/>
  <c r="E11" i="8"/>
  <c r="E10" i="8"/>
  <c r="E9" i="8"/>
  <c r="E8" i="8"/>
  <c r="E69" i="7"/>
  <c r="E68" i="7"/>
  <c r="E67" i="7"/>
  <c r="E66" i="7"/>
  <c r="E65" i="7"/>
  <c r="E64" i="7"/>
  <c r="E63" i="7"/>
  <c r="E58" i="7"/>
  <c r="E57" i="7"/>
  <c r="E56" i="7"/>
  <c r="E55" i="7"/>
  <c r="E54" i="7"/>
  <c r="E53" i="7"/>
  <c r="E52" i="7"/>
  <c r="E47" i="7"/>
  <c r="E46" i="7"/>
  <c r="E45" i="7"/>
  <c r="E44" i="7"/>
  <c r="E43" i="7"/>
  <c r="E42" i="7"/>
  <c r="E41" i="7"/>
  <c r="E36" i="7"/>
  <c r="E35" i="7"/>
  <c r="E34" i="7"/>
  <c r="E33" i="7"/>
  <c r="E32" i="7"/>
  <c r="E31" i="7"/>
  <c r="E30" i="7"/>
  <c r="E25" i="7"/>
  <c r="E24" i="7"/>
  <c r="E23" i="7"/>
  <c r="E22" i="7"/>
  <c r="E21" i="7"/>
  <c r="E20" i="7"/>
  <c r="E19" i="7"/>
  <c r="E14" i="7"/>
  <c r="E13" i="7"/>
  <c r="E12" i="7"/>
  <c r="E11" i="7"/>
  <c r="E10" i="7"/>
  <c r="E9" i="7"/>
  <c r="E8" i="7"/>
  <c r="E80" i="6"/>
  <c r="E79" i="6"/>
  <c r="E78" i="6"/>
  <c r="E77" i="6"/>
  <c r="E76" i="6"/>
  <c r="E75" i="6"/>
  <c r="E74" i="6"/>
  <c r="E69" i="6"/>
  <c r="E68" i="6"/>
  <c r="E67" i="6"/>
  <c r="E66" i="6"/>
  <c r="E65" i="6"/>
  <c r="E64" i="6"/>
  <c r="E63" i="6"/>
  <c r="E58" i="6"/>
  <c r="E57" i="6"/>
  <c r="E56" i="6"/>
  <c r="E55" i="6"/>
  <c r="E54" i="6"/>
  <c r="E53" i="6"/>
  <c r="E52" i="6"/>
  <c r="E47" i="6"/>
  <c r="E46" i="6"/>
  <c r="E45" i="6"/>
  <c r="E44" i="6"/>
  <c r="E43" i="6"/>
  <c r="E42" i="6"/>
  <c r="E41" i="6"/>
  <c r="E36" i="6"/>
  <c r="E35" i="6"/>
  <c r="E34" i="6"/>
  <c r="E33" i="6"/>
  <c r="E32" i="6"/>
  <c r="E31" i="6"/>
  <c r="E30" i="6"/>
  <c r="E25" i="6"/>
  <c r="E24" i="6"/>
  <c r="E23" i="6"/>
  <c r="E22" i="6"/>
  <c r="E21" i="6"/>
  <c r="E20" i="6"/>
  <c r="E19" i="6"/>
  <c r="E14" i="6"/>
  <c r="E13" i="6"/>
  <c r="E12" i="6"/>
  <c r="E11" i="6"/>
  <c r="E10" i="6"/>
  <c r="E9" i="6"/>
  <c r="E8" i="6"/>
  <c r="E80" i="5"/>
  <c r="E79" i="5"/>
  <c r="E78" i="5"/>
  <c r="E77" i="5"/>
  <c r="E76" i="5"/>
  <c r="E75" i="5"/>
  <c r="E74" i="5"/>
  <c r="E69" i="5"/>
  <c r="E68" i="5"/>
  <c r="E67" i="5"/>
  <c r="E66" i="5"/>
  <c r="E65" i="5"/>
  <c r="E64" i="5"/>
  <c r="E63" i="5"/>
  <c r="E58" i="5"/>
  <c r="E57" i="5"/>
  <c r="E56" i="5"/>
  <c r="E55" i="5"/>
  <c r="E54" i="5"/>
  <c r="E53" i="5"/>
  <c r="E52" i="5"/>
  <c r="E47" i="5"/>
  <c r="E46" i="5"/>
  <c r="E45" i="5"/>
  <c r="E44" i="5"/>
  <c r="E43" i="5"/>
  <c r="E42" i="5"/>
  <c r="E41" i="5"/>
  <c r="E36" i="5"/>
  <c r="E35" i="5"/>
  <c r="E34" i="5"/>
  <c r="E33" i="5"/>
  <c r="E32" i="5"/>
  <c r="E31" i="5"/>
  <c r="E30" i="5"/>
  <c r="E25" i="5"/>
  <c r="E24" i="5"/>
  <c r="E23" i="5"/>
  <c r="E22" i="5"/>
  <c r="E21" i="5"/>
  <c r="E20" i="5"/>
  <c r="E19" i="5"/>
  <c r="E14" i="5"/>
  <c r="E13" i="5"/>
  <c r="E12" i="5"/>
  <c r="E11" i="5"/>
  <c r="E10" i="5"/>
  <c r="E9" i="5"/>
  <c r="E8" i="5"/>
  <c r="E69" i="4"/>
  <c r="E68" i="4"/>
  <c r="E67" i="4"/>
  <c r="E66" i="4"/>
  <c r="E65" i="4"/>
  <c r="E64" i="4"/>
  <c r="E63" i="4"/>
  <c r="E58" i="4"/>
  <c r="E57" i="4"/>
  <c r="E56" i="4"/>
  <c r="E55" i="4"/>
  <c r="E54" i="4"/>
  <c r="E53" i="4"/>
  <c r="E52" i="4"/>
  <c r="E47" i="4"/>
  <c r="E46" i="4"/>
  <c r="E45" i="4"/>
  <c r="E44" i="4"/>
  <c r="E43" i="4"/>
  <c r="E42" i="4"/>
  <c r="E41" i="4"/>
  <c r="E36" i="4"/>
  <c r="E35" i="4"/>
  <c r="E34" i="4"/>
  <c r="E33" i="4"/>
  <c r="E32" i="4"/>
  <c r="E31" i="4"/>
  <c r="E30" i="4"/>
  <c r="E25" i="4"/>
  <c r="E24" i="4"/>
  <c r="E23" i="4"/>
  <c r="E22" i="4"/>
  <c r="E21" i="4"/>
  <c r="E20" i="4"/>
  <c r="E19" i="4"/>
  <c r="E14" i="4"/>
  <c r="E13" i="4"/>
  <c r="E12" i="4"/>
  <c r="E11" i="4"/>
  <c r="E10" i="4"/>
  <c r="E9" i="4"/>
  <c r="E8" i="4"/>
  <c r="E157" i="3"/>
  <c r="E156" i="3"/>
  <c r="E155" i="3"/>
  <c r="E154" i="3"/>
  <c r="E153" i="3"/>
  <c r="E152" i="3"/>
  <c r="E151" i="3"/>
  <c r="E146" i="3"/>
  <c r="E145" i="3"/>
  <c r="E144" i="3"/>
  <c r="E143" i="3"/>
  <c r="E142" i="3"/>
  <c r="E141" i="3"/>
  <c r="E140" i="3"/>
  <c r="E135" i="3"/>
  <c r="E134" i="3"/>
  <c r="E133" i="3"/>
  <c r="E132" i="3"/>
  <c r="E131" i="3"/>
  <c r="E130" i="3"/>
  <c r="E129" i="3"/>
  <c r="E124" i="3"/>
  <c r="E123" i="3"/>
  <c r="E122" i="3"/>
  <c r="E121" i="3"/>
  <c r="E120" i="3"/>
  <c r="E119" i="3"/>
  <c r="E118" i="3"/>
  <c r="E113" i="3"/>
  <c r="E112" i="3"/>
  <c r="E111" i="3"/>
  <c r="E110" i="3"/>
  <c r="E109" i="3"/>
  <c r="E108" i="3"/>
  <c r="E107" i="3"/>
  <c r="E102" i="3"/>
  <c r="E101" i="3"/>
  <c r="E100" i="3"/>
  <c r="E99" i="3"/>
  <c r="E98" i="3"/>
  <c r="E97" i="3"/>
  <c r="E96" i="3"/>
  <c r="E91" i="3"/>
  <c r="E90" i="3"/>
  <c r="E89" i="3"/>
  <c r="E88" i="3"/>
  <c r="E87" i="3"/>
  <c r="E86" i="3"/>
  <c r="E85" i="3"/>
  <c r="E80" i="3"/>
  <c r="E79" i="3"/>
  <c r="E78" i="3"/>
  <c r="E77" i="3"/>
  <c r="E76" i="3"/>
  <c r="E75" i="3"/>
  <c r="E74" i="3"/>
  <c r="E69" i="3"/>
  <c r="E68" i="3"/>
  <c r="E67" i="3"/>
  <c r="E66" i="3"/>
  <c r="E65" i="3"/>
  <c r="E64" i="3"/>
  <c r="E63" i="3"/>
  <c r="E58" i="3"/>
  <c r="E57" i="3"/>
  <c r="E56" i="3"/>
  <c r="E55" i="3"/>
  <c r="E54" i="3"/>
  <c r="E53" i="3"/>
  <c r="E52" i="3"/>
  <c r="E47" i="3"/>
  <c r="E46" i="3"/>
  <c r="E45" i="3"/>
  <c r="E44" i="3"/>
  <c r="E43" i="3"/>
  <c r="E42" i="3"/>
  <c r="E41" i="3"/>
  <c r="E36" i="3"/>
  <c r="E35" i="3"/>
  <c r="E34" i="3"/>
  <c r="E33" i="3"/>
  <c r="E32" i="3"/>
  <c r="E31" i="3"/>
  <c r="E30" i="3"/>
  <c r="E25" i="3"/>
  <c r="E24" i="3"/>
  <c r="E23" i="3"/>
  <c r="E22" i="3"/>
  <c r="E21" i="3"/>
  <c r="E20" i="3"/>
  <c r="E19" i="3"/>
  <c r="E14" i="3"/>
  <c r="E13" i="3"/>
  <c r="E12" i="3"/>
  <c r="E11" i="3"/>
  <c r="E10" i="3"/>
  <c r="E9" i="3"/>
  <c r="E8" i="3"/>
  <c r="E44" i="2"/>
  <c r="E43" i="2"/>
  <c r="E42" i="2"/>
  <c r="E41" i="2"/>
  <c r="E40" i="2"/>
  <c r="E39" i="2"/>
  <c r="E38" i="2"/>
  <c r="E33" i="2"/>
  <c r="E32" i="2"/>
  <c r="E31" i="2"/>
  <c r="E30" i="2"/>
  <c r="E29" i="2"/>
  <c r="E28" i="2"/>
  <c r="E27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2" i="1"/>
  <c r="E22" i="2"/>
  <c r="E21" i="2"/>
  <c r="E20" i="2"/>
  <c r="E19" i="2"/>
  <c r="E18" i="2"/>
  <c r="E17" i="2"/>
  <c r="E16" i="2"/>
  <c r="E6" i="2"/>
  <c r="E7" i="2"/>
  <c r="E8" i="2"/>
  <c r="E9" i="2"/>
  <c r="E10" i="2"/>
  <c r="E11" i="2"/>
  <c r="E5" i="2"/>
  <c r="C2" i="1"/>
  <c r="DJ2" i="1" s="1"/>
  <c r="C3" i="1"/>
  <c r="DL3" i="1" s="1"/>
  <c r="C4" i="1"/>
  <c r="C5" i="1"/>
  <c r="DP5" i="1" s="1"/>
  <c r="C6" i="1"/>
  <c r="C7" i="1"/>
  <c r="ED7" i="1" s="1"/>
  <c r="C8" i="1"/>
  <c r="DJ8" i="1" s="1"/>
  <c r="C9" i="1"/>
  <c r="DT9" i="1" s="1"/>
  <c r="C10" i="1"/>
  <c r="DT10" i="1" s="1"/>
  <c r="C11" i="1"/>
  <c r="EH11" i="1" s="1"/>
  <c r="C12" i="1"/>
  <c r="C13" i="1"/>
  <c r="C14" i="1"/>
  <c r="C15" i="1"/>
  <c r="DJ15" i="1" s="1"/>
  <c r="C16" i="1"/>
  <c r="DV16" i="1" s="1"/>
  <c r="C17" i="1"/>
  <c r="EB17" i="1" s="1"/>
  <c r="C18" i="1"/>
  <c r="DJ18" i="1" s="1"/>
  <c r="C19" i="1"/>
  <c r="DJ19" i="1" s="1"/>
  <c r="C20" i="1"/>
  <c r="C21" i="1"/>
  <c r="C22" i="1"/>
  <c r="DL22" i="1" s="1"/>
  <c r="C23" i="1"/>
  <c r="DV23" i="1" s="1"/>
  <c r="C24" i="1"/>
  <c r="DV24" i="1" s="1"/>
  <c r="C25" i="1"/>
  <c r="DJ25" i="1" s="1"/>
  <c r="C26" i="1"/>
  <c r="DJ26" i="1" s="1"/>
  <c r="C27" i="1"/>
  <c r="DR27" i="1" s="1"/>
  <c r="C28" i="1"/>
  <c r="DR28" i="1" s="1"/>
  <c r="C29" i="1"/>
  <c r="EB29" i="1" s="1"/>
  <c r="C30" i="1"/>
  <c r="DX30" i="1" s="1"/>
  <c r="C31" i="1"/>
  <c r="DP31" i="1" s="1"/>
  <c r="C32" i="1"/>
  <c r="DJ32" i="1" s="1"/>
  <c r="C33" i="1"/>
  <c r="DJ33" i="1" s="1"/>
  <c r="C34" i="1"/>
  <c r="DJ34" i="1" s="1"/>
  <c r="C35" i="1"/>
  <c r="DJ35" i="1" s="1"/>
  <c r="C36" i="1"/>
  <c r="C37" i="1"/>
  <c r="C38" i="1"/>
  <c r="C39" i="1"/>
  <c r="DZ39" i="1" s="1"/>
  <c r="C40" i="1"/>
  <c r="DJ40" i="1" s="1"/>
  <c r="C41" i="1"/>
  <c r="DN41" i="1" s="1"/>
  <c r="C42" i="1"/>
  <c r="DT42" i="1" s="1"/>
  <c r="C43" i="1"/>
  <c r="DJ43" i="1" s="1"/>
  <c r="C44" i="1"/>
  <c r="C45" i="1"/>
  <c r="DP45" i="1" s="1"/>
  <c r="C46" i="1"/>
  <c r="DX46" i="1" s="1"/>
  <c r="C47" i="1"/>
  <c r="DP47" i="1" s="1"/>
  <c r="C48" i="1"/>
  <c r="DV48" i="1" s="1"/>
  <c r="C49" i="1"/>
  <c r="DP49" i="1" s="1"/>
  <c r="C50" i="1"/>
  <c r="DP50" i="1" s="1"/>
  <c r="C51" i="1"/>
  <c r="DP51" i="1" s="1"/>
  <c r="C52" i="1"/>
  <c r="DP52" i="1" s="1"/>
  <c r="C53" i="1"/>
  <c r="DP53" i="1" s="1"/>
  <c r="C54" i="1"/>
  <c r="C55" i="1"/>
  <c r="DP55" i="1" s="1"/>
  <c r="C56" i="1"/>
  <c r="DP56" i="1" s="1"/>
  <c r="C57" i="1"/>
  <c r="DP57" i="1" s="1"/>
  <c r="C58" i="1"/>
  <c r="DP58" i="1" s="1"/>
  <c r="C59" i="1"/>
  <c r="DZ59" i="1" s="1"/>
  <c r="C60" i="1"/>
  <c r="DP60" i="1" s="1"/>
  <c r="C61" i="1"/>
  <c r="DP61" i="1" s="1"/>
  <c r="C62" i="1"/>
  <c r="DL62" i="1" s="1"/>
  <c r="C63" i="1"/>
  <c r="DP63" i="1" s="1"/>
  <c r="C64" i="1"/>
  <c r="DP64" i="1" s="1"/>
  <c r="C65" i="1"/>
  <c r="EB65" i="1" s="1"/>
  <c r="C66" i="1"/>
  <c r="DP66" i="1" s="1"/>
  <c r="C67" i="1"/>
  <c r="DP67" i="1" s="1"/>
  <c r="C68" i="1"/>
  <c r="DP68" i="1" s="1"/>
  <c r="C69" i="1"/>
  <c r="DP69" i="1" s="1"/>
  <c r="C70" i="1"/>
  <c r="C71" i="1"/>
  <c r="ED71" i="1" s="1"/>
  <c r="C72" i="1"/>
  <c r="DP72" i="1" s="1"/>
  <c r="C73" i="1"/>
  <c r="DP73" i="1" s="1"/>
  <c r="C74" i="1"/>
  <c r="DP74" i="1" s="1"/>
  <c r="C75" i="1"/>
  <c r="EH75" i="1" s="1"/>
  <c r="C76" i="1"/>
  <c r="DP76" i="1" s="1"/>
  <c r="C77" i="1"/>
  <c r="EF77" i="1" s="1"/>
  <c r="C78" i="1"/>
  <c r="DX78" i="1" s="1"/>
  <c r="C79" i="1"/>
  <c r="DP79" i="1" s="1"/>
  <c r="C80" i="1"/>
  <c r="DV80" i="1" s="1"/>
  <c r="C81" i="1"/>
  <c r="DP81" i="1" s="1"/>
  <c r="C82" i="1"/>
  <c r="DP82" i="1" s="1"/>
  <c r="C83" i="1"/>
  <c r="DP83" i="1" s="1"/>
  <c r="C84" i="1"/>
  <c r="DP84" i="1" s="1"/>
  <c r="C85" i="1"/>
  <c r="DP85" i="1" s="1"/>
  <c r="C86" i="1"/>
  <c r="C87" i="1"/>
  <c r="DP87" i="1" s="1"/>
  <c r="F6" i="2"/>
  <c r="F7" i="2"/>
  <c r="F8" i="2"/>
  <c r="F9" i="2"/>
  <c r="F10" i="2"/>
  <c r="F11" i="2"/>
  <c r="F5" i="2"/>
  <c r="AL46" i="10" l="1"/>
  <c r="AL51" i="10"/>
  <c r="AL17" i="10"/>
  <c r="AK21" i="10"/>
  <c r="AK33" i="10"/>
  <c r="AK29" i="10"/>
  <c r="AL86" i="10"/>
  <c r="AL50" i="10"/>
  <c r="AK54" i="10"/>
  <c r="AK86" i="10"/>
  <c r="AL87" i="10"/>
  <c r="AK57" i="10"/>
  <c r="AK67" i="10"/>
  <c r="AK63" i="10"/>
  <c r="AK89" i="10"/>
  <c r="AK85" i="10"/>
  <c r="AL24" i="10"/>
  <c r="AL20" i="10"/>
  <c r="AL33" i="10"/>
  <c r="AL29" i="10"/>
  <c r="AK17" i="10"/>
  <c r="AK24" i="10"/>
  <c r="AK20" i="10"/>
  <c r="AK50" i="10"/>
  <c r="AL54" i="10"/>
  <c r="AL23" i="10"/>
  <c r="AL19" i="10"/>
  <c r="AK23" i="10"/>
  <c r="AK19" i="10"/>
  <c r="AL57" i="10"/>
  <c r="AL67" i="10"/>
  <c r="AL63" i="10"/>
  <c r="AL89" i="10"/>
  <c r="AL85" i="10"/>
  <c r="AL22" i="10"/>
  <c r="AL18" i="10"/>
  <c r="AK22" i="10"/>
  <c r="AK18" i="10"/>
  <c r="AL21" i="10"/>
  <c r="Q103" i="8"/>
  <c r="R70" i="8"/>
  <c r="Q79" i="10" s="1"/>
  <c r="Q72" i="10"/>
  <c r="P70" i="8"/>
  <c r="EB6" i="1"/>
  <c r="ED6" i="1"/>
  <c r="DT6" i="1"/>
  <c r="DZ6" i="1"/>
  <c r="DV6" i="1"/>
  <c r="DX6" i="1"/>
  <c r="DR6" i="1"/>
  <c r="DJ83" i="1"/>
  <c r="DJ75" i="1"/>
  <c r="DJ67" i="1"/>
  <c r="DJ59" i="1"/>
  <c r="DJ51" i="1"/>
  <c r="DJ27" i="1"/>
  <c r="DJ11" i="1"/>
  <c r="DJ3" i="1"/>
  <c r="DL82" i="1"/>
  <c r="DL74" i="1"/>
  <c r="DL66" i="1"/>
  <c r="DL58" i="1"/>
  <c r="DL50" i="1"/>
  <c r="DL42" i="1"/>
  <c r="DL34" i="1"/>
  <c r="DL26" i="1"/>
  <c r="DL18" i="1"/>
  <c r="DL10" i="1"/>
  <c r="DN87" i="1"/>
  <c r="DN79" i="1"/>
  <c r="DN71" i="1"/>
  <c r="DN63" i="1"/>
  <c r="DN55" i="1"/>
  <c r="DN47" i="1"/>
  <c r="DN39" i="1"/>
  <c r="DN31" i="1"/>
  <c r="DN23" i="1"/>
  <c r="DN15" i="1"/>
  <c r="DN7" i="1"/>
  <c r="DP77" i="1"/>
  <c r="DP23" i="1"/>
  <c r="DR60" i="1"/>
  <c r="DT82" i="1"/>
  <c r="DT50" i="1"/>
  <c r="DT18" i="1"/>
  <c r="DV72" i="1"/>
  <c r="DV40" i="1"/>
  <c r="DV8" i="1"/>
  <c r="DX62" i="1"/>
  <c r="DZ75" i="1"/>
  <c r="DZ11" i="1"/>
  <c r="EB33" i="1"/>
  <c r="ED55" i="1"/>
  <c r="EF8" i="1"/>
  <c r="EB86" i="1"/>
  <c r="ED86" i="1"/>
  <c r="DT86" i="1"/>
  <c r="EH86" i="1"/>
  <c r="EF86" i="1"/>
  <c r="DZ86" i="1"/>
  <c r="DV86" i="1"/>
  <c r="DR86" i="1"/>
  <c r="EB70" i="1"/>
  <c r="ED70" i="1"/>
  <c r="DT70" i="1"/>
  <c r="EF70" i="1"/>
  <c r="DZ70" i="1"/>
  <c r="DV70" i="1"/>
  <c r="DR70" i="1"/>
  <c r="EB54" i="1"/>
  <c r="ED54" i="1"/>
  <c r="DT54" i="1"/>
  <c r="EF54" i="1"/>
  <c r="DZ54" i="1"/>
  <c r="DV54" i="1"/>
  <c r="EH54" i="1"/>
  <c r="DR54" i="1"/>
  <c r="EB38" i="1"/>
  <c r="ED38" i="1"/>
  <c r="EH38" i="1"/>
  <c r="DT38" i="1"/>
  <c r="EF38" i="1"/>
  <c r="DZ38" i="1"/>
  <c r="DV38" i="1"/>
  <c r="DR38" i="1"/>
  <c r="EB30" i="1"/>
  <c r="ED30" i="1"/>
  <c r="DT30" i="1"/>
  <c r="DV30" i="1"/>
  <c r="EF30" i="1"/>
  <c r="DZ30" i="1"/>
  <c r="DR30" i="1"/>
  <c r="EB14" i="1"/>
  <c r="ED14" i="1"/>
  <c r="DT14" i="1"/>
  <c r="DV14" i="1"/>
  <c r="EH14" i="1"/>
  <c r="EF14" i="1"/>
  <c r="DZ14" i="1"/>
  <c r="DR14" i="1"/>
  <c r="ED85" i="1"/>
  <c r="EH85" i="1"/>
  <c r="DZ85" i="1"/>
  <c r="EB85" i="1"/>
  <c r="DT85" i="1"/>
  <c r="EF85" i="1"/>
  <c r="DV85" i="1"/>
  <c r="ED61" i="1"/>
  <c r="EH61" i="1"/>
  <c r="DZ61" i="1"/>
  <c r="DT61" i="1"/>
  <c r="DV61" i="1"/>
  <c r="DR61" i="1"/>
  <c r="ED45" i="1"/>
  <c r="EH45" i="1"/>
  <c r="DZ45" i="1"/>
  <c r="DT45" i="1"/>
  <c r="DV45" i="1"/>
  <c r="DR45" i="1"/>
  <c r="ED37" i="1"/>
  <c r="EH37" i="1"/>
  <c r="DZ37" i="1"/>
  <c r="EB37" i="1"/>
  <c r="DT37" i="1"/>
  <c r="EF37" i="1"/>
  <c r="DV37" i="1"/>
  <c r="DR37" i="1"/>
  <c r="ED21" i="1"/>
  <c r="EH21" i="1"/>
  <c r="DZ21" i="1"/>
  <c r="EB21" i="1"/>
  <c r="DT21" i="1"/>
  <c r="EF21" i="1"/>
  <c r="DV21" i="1"/>
  <c r="DR21" i="1"/>
  <c r="ED13" i="1"/>
  <c r="EH13" i="1"/>
  <c r="DZ13" i="1"/>
  <c r="DT13" i="1"/>
  <c r="DV13" i="1"/>
  <c r="EF13" i="1"/>
  <c r="DR13" i="1"/>
  <c r="ED5" i="1"/>
  <c r="EH5" i="1"/>
  <c r="DZ5" i="1"/>
  <c r="EB5" i="1"/>
  <c r="DT5" i="1"/>
  <c r="DV5" i="1"/>
  <c r="EF5" i="1"/>
  <c r="DR5" i="1"/>
  <c r="DJ82" i="1"/>
  <c r="DJ74" i="1"/>
  <c r="DJ66" i="1"/>
  <c r="DJ58" i="1"/>
  <c r="DJ50" i="1"/>
  <c r="DJ42" i="1"/>
  <c r="DJ10" i="1"/>
  <c r="DL2" i="1"/>
  <c r="DL81" i="1"/>
  <c r="DL73" i="1"/>
  <c r="DL65" i="1"/>
  <c r="DL57" i="1"/>
  <c r="DL49" i="1"/>
  <c r="DL41" i="1"/>
  <c r="DL33" i="1"/>
  <c r="DL25" i="1"/>
  <c r="DL17" i="1"/>
  <c r="DL9" i="1"/>
  <c r="DN86" i="1"/>
  <c r="DN78" i="1"/>
  <c r="DN70" i="1"/>
  <c r="DN62" i="1"/>
  <c r="DN54" i="1"/>
  <c r="DN46" i="1"/>
  <c r="DN38" i="1"/>
  <c r="DN30" i="1"/>
  <c r="DN22" i="1"/>
  <c r="DN14" i="1"/>
  <c r="DN6" i="1"/>
  <c r="DP42" i="1"/>
  <c r="DP22" i="1"/>
  <c r="DR85" i="1"/>
  <c r="DR59" i="1"/>
  <c r="DT81" i="1"/>
  <c r="DT49" i="1"/>
  <c r="DT17" i="1"/>
  <c r="DV71" i="1"/>
  <c r="DV39" i="1"/>
  <c r="DV7" i="1"/>
  <c r="DX61" i="1"/>
  <c r="DX29" i="1"/>
  <c r="DZ71" i="1"/>
  <c r="DZ7" i="1"/>
  <c r="ED51" i="1"/>
  <c r="EF73" i="1"/>
  <c r="EF6" i="1"/>
  <c r="EH6" i="1"/>
  <c r="ED77" i="1"/>
  <c r="EH77" i="1"/>
  <c r="DZ77" i="1"/>
  <c r="DT77" i="1"/>
  <c r="DV77" i="1"/>
  <c r="DR77" i="1"/>
  <c r="ED69" i="1"/>
  <c r="EH69" i="1"/>
  <c r="DZ69" i="1"/>
  <c r="EB69" i="1"/>
  <c r="DT69" i="1"/>
  <c r="EF69" i="1"/>
  <c r="DV69" i="1"/>
  <c r="DR69" i="1"/>
  <c r="ED53" i="1"/>
  <c r="EH53" i="1"/>
  <c r="DZ53" i="1"/>
  <c r="EB53" i="1"/>
  <c r="DT53" i="1"/>
  <c r="EF53" i="1"/>
  <c r="DV53" i="1"/>
  <c r="DR53" i="1"/>
  <c r="ED29" i="1"/>
  <c r="EH29" i="1"/>
  <c r="DZ29" i="1"/>
  <c r="DT29" i="1"/>
  <c r="DV29" i="1"/>
  <c r="DR29" i="1"/>
  <c r="ED84" i="1"/>
  <c r="EF84" i="1"/>
  <c r="EH84" i="1"/>
  <c r="DV84" i="1"/>
  <c r="DZ84" i="1"/>
  <c r="DX84" i="1"/>
  <c r="EB84" i="1"/>
  <c r="DT84" i="1"/>
  <c r="ED76" i="1"/>
  <c r="EF76" i="1"/>
  <c r="DV76" i="1"/>
  <c r="EB76" i="1"/>
  <c r="DX76" i="1"/>
  <c r="EH76" i="1"/>
  <c r="DZ76" i="1"/>
  <c r="DT76" i="1"/>
  <c r="ED68" i="1"/>
  <c r="EF68" i="1"/>
  <c r="DV68" i="1"/>
  <c r="DZ68" i="1"/>
  <c r="EH68" i="1"/>
  <c r="DX68" i="1"/>
  <c r="EB68" i="1"/>
  <c r="DT68" i="1"/>
  <c r="ED60" i="1"/>
  <c r="EF60" i="1"/>
  <c r="EH60" i="1"/>
  <c r="DV60" i="1"/>
  <c r="EB60" i="1"/>
  <c r="DX60" i="1"/>
  <c r="DZ60" i="1"/>
  <c r="DT60" i="1"/>
  <c r="ED52" i="1"/>
  <c r="EF52" i="1"/>
  <c r="DV52" i="1"/>
  <c r="DZ52" i="1"/>
  <c r="DX52" i="1"/>
  <c r="EB52" i="1"/>
  <c r="DT52" i="1"/>
  <c r="ED44" i="1"/>
  <c r="EF44" i="1"/>
  <c r="DV44" i="1"/>
  <c r="EH44" i="1"/>
  <c r="EB44" i="1"/>
  <c r="DX44" i="1"/>
  <c r="DP44" i="1"/>
  <c r="DZ44" i="1"/>
  <c r="DT44" i="1"/>
  <c r="ED36" i="1"/>
  <c r="EF36" i="1"/>
  <c r="DV36" i="1"/>
  <c r="DZ36" i="1"/>
  <c r="DX36" i="1"/>
  <c r="DP36" i="1"/>
  <c r="EH36" i="1"/>
  <c r="EB36" i="1"/>
  <c r="DT36" i="1"/>
  <c r="ED28" i="1"/>
  <c r="EF28" i="1"/>
  <c r="DV28" i="1"/>
  <c r="EB28" i="1"/>
  <c r="DX28" i="1"/>
  <c r="DP28" i="1"/>
  <c r="DZ28" i="1"/>
  <c r="DT28" i="1"/>
  <c r="ED20" i="1"/>
  <c r="EF20" i="1"/>
  <c r="EH20" i="1"/>
  <c r="DV20" i="1"/>
  <c r="DZ20" i="1"/>
  <c r="DX20" i="1"/>
  <c r="DP20" i="1"/>
  <c r="EB20" i="1"/>
  <c r="DT20" i="1"/>
  <c r="ED12" i="1"/>
  <c r="EF12" i="1"/>
  <c r="DV12" i="1"/>
  <c r="EB12" i="1"/>
  <c r="DX12" i="1"/>
  <c r="DP12" i="1"/>
  <c r="EH12" i="1"/>
  <c r="DZ12" i="1"/>
  <c r="DT12" i="1"/>
  <c r="ED4" i="1"/>
  <c r="EF4" i="1"/>
  <c r="DX4" i="1"/>
  <c r="DV4" i="1"/>
  <c r="DZ4" i="1"/>
  <c r="EH4" i="1"/>
  <c r="DP4" i="1"/>
  <c r="EB4" i="1"/>
  <c r="DT4" i="1"/>
  <c r="DJ81" i="1"/>
  <c r="DJ73" i="1"/>
  <c r="DJ65" i="1"/>
  <c r="DJ57" i="1"/>
  <c r="DJ49" i="1"/>
  <c r="DJ41" i="1"/>
  <c r="DJ17" i="1"/>
  <c r="DJ9" i="1"/>
  <c r="DL80" i="1"/>
  <c r="DL72" i="1"/>
  <c r="DL64" i="1"/>
  <c r="DL56" i="1"/>
  <c r="DL48" i="1"/>
  <c r="DL40" i="1"/>
  <c r="DL32" i="1"/>
  <c r="DL24" i="1"/>
  <c r="DL16" i="1"/>
  <c r="DL8" i="1"/>
  <c r="DN85" i="1"/>
  <c r="DN77" i="1"/>
  <c r="DN69" i="1"/>
  <c r="DN61" i="1"/>
  <c r="DN53" i="1"/>
  <c r="DN45" i="1"/>
  <c r="DN37" i="1"/>
  <c r="DN29" i="1"/>
  <c r="DN21" i="1"/>
  <c r="DN13" i="1"/>
  <c r="DN5" i="1"/>
  <c r="DP75" i="1"/>
  <c r="DP59" i="1"/>
  <c r="DP39" i="1"/>
  <c r="DP21" i="1"/>
  <c r="DR84" i="1"/>
  <c r="DR52" i="1"/>
  <c r="DR20" i="1"/>
  <c r="DT74" i="1"/>
  <c r="DV64" i="1"/>
  <c r="DV32" i="1"/>
  <c r="DX86" i="1"/>
  <c r="DX54" i="1"/>
  <c r="DX22" i="1"/>
  <c r="EB81" i="1"/>
  <c r="ED39" i="1"/>
  <c r="EF61" i="1"/>
  <c r="EF83" i="1"/>
  <c r="EB83" i="1"/>
  <c r="EH83" i="1"/>
  <c r="DV83" i="1"/>
  <c r="DZ83" i="1"/>
  <c r="DX83" i="1"/>
  <c r="DT83" i="1"/>
  <c r="EF75" i="1"/>
  <c r="EB75" i="1"/>
  <c r="ED75" i="1"/>
  <c r="DV75" i="1"/>
  <c r="DX75" i="1"/>
  <c r="DT75" i="1"/>
  <c r="EF67" i="1"/>
  <c r="EB67" i="1"/>
  <c r="DV67" i="1"/>
  <c r="DZ67" i="1"/>
  <c r="EH67" i="1"/>
  <c r="DX67" i="1"/>
  <c r="DT67" i="1"/>
  <c r="EF59" i="1"/>
  <c r="EB59" i="1"/>
  <c r="ED59" i="1"/>
  <c r="DV59" i="1"/>
  <c r="DX59" i="1"/>
  <c r="DT59" i="1"/>
  <c r="EH59" i="1"/>
  <c r="EF51" i="1"/>
  <c r="EB51" i="1"/>
  <c r="DV51" i="1"/>
  <c r="DZ51" i="1"/>
  <c r="DX51" i="1"/>
  <c r="DT51" i="1"/>
  <c r="EF43" i="1"/>
  <c r="EB43" i="1"/>
  <c r="ED43" i="1"/>
  <c r="DV43" i="1"/>
  <c r="EH43" i="1"/>
  <c r="DX43" i="1"/>
  <c r="DP43" i="1"/>
  <c r="DT43" i="1"/>
  <c r="EF35" i="1"/>
  <c r="EB35" i="1"/>
  <c r="DV35" i="1"/>
  <c r="DZ35" i="1"/>
  <c r="DX35" i="1"/>
  <c r="DP35" i="1"/>
  <c r="EH35" i="1"/>
  <c r="DT35" i="1"/>
  <c r="EF27" i="1"/>
  <c r="EB27" i="1"/>
  <c r="ED27" i="1"/>
  <c r="DV27" i="1"/>
  <c r="DX27" i="1"/>
  <c r="DP27" i="1"/>
  <c r="EH27" i="1"/>
  <c r="DT27" i="1"/>
  <c r="EF19" i="1"/>
  <c r="EB19" i="1"/>
  <c r="EH19" i="1"/>
  <c r="DV19" i="1"/>
  <c r="DZ19" i="1"/>
  <c r="DX19" i="1"/>
  <c r="DP19" i="1"/>
  <c r="DT19" i="1"/>
  <c r="EF11" i="1"/>
  <c r="EB11" i="1"/>
  <c r="ED11" i="1"/>
  <c r="DV11" i="1"/>
  <c r="DX11" i="1"/>
  <c r="DP11" i="1"/>
  <c r="DT11" i="1"/>
  <c r="EF3" i="1"/>
  <c r="DX3" i="1"/>
  <c r="EB3" i="1"/>
  <c r="DV3" i="1"/>
  <c r="DZ3" i="1"/>
  <c r="EH3" i="1"/>
  <c r="DP3" i="1"/>
  <c r="DT3" i="1"/>
  <c r="DJ80" i="1"/>
  <c r="DJ72" i="1"/>
  <c r="DJ64" i="1"/>
  <c r="DJ56" i="1"/>
  <c r="DJ48" i="1"/>
  <c r="DJ24" i="1"/>
  <c r="DJ16" i="1"/>
  <c r="DL87" i="1"/>
  <c r="DL79" i="1"/>
  <c r="DL71" i="1"/>
  <c r="DL63" i="1"/>
  <c r="DL55" i="1"/>
  <c r="DL47" i="1"/>
  <c r="DL39" i="1"/>
  <c r="DL31" i="1"/>
  <c r="DL23" i="1"/>
  <c r="DL15" i="1"/>
  <c r="DL7" i="1"/>
  <c r="DN84" i="1"/>
  <c r="DN76" i="1"/>
  <c r="DN68" i="1"/>
  <c r="DN60" i="1"/>
  <c r="DN52" i="1"/>
  <c r="DN44" i="1"/>
  <c r="DN36" i="1"/>
  <c r="DN28" i="1"/>
  <c r="DN20" i="1"/>
  <c r="DN12" i="1"/>
  <c r="DN4" i="1"/>
  <c r="DP38" i="1"/>
  <c r="DP15" i="1"/>
  <c r="DR83" i="1"/>
  <c r="DR51" i="1"/>
  <c r="DR19" i="1"/>
  <c r="DT73" i="1"/>
  <c r="DT41" i="1"/>
  <c r="DV63" i="1"/>
  <c r="DV31" i="1"/>
  <c r="DX85" i="1"/>
  <c r="DX53" i="1"/>
  <c r="DX21" i="1"/>
  <c r="DZ55" i="1"/>
  <c r="EB77" i="1"/>
  <c r="EB13" i="1"/>
  <c r="ED35" i="1"/>
  <c r="EF57" i="1"/>
  <c r="EH70" i="1"/>
  <c r="DH82" i="1"/>
  <c r="EF82" i="1"/>
  <c r="EH82" i="1"/>
  <c r="DZ82" i="1"/>
  <c r="DX82" i="1"/>
  <c r="ED82" i="1"/>
  <c r="DR82" i="1"/>
  <c r="EB82" i="1"/>
  <c r="DV82" i="1"/>
  <c r="DF74" i="1"/>
  <c r="EF74" i="1"/>
  <c r="EH74" i="1"/>
  <c r="DZ74" i="1"/>
  <c r="DX74" i="1"/>
  <c r="EB74" i="1"/>
  <c r="DR74" i="1"/>
  <c r="ED74" i="1"/>
  <c r="DV74" i="1"/>
  <c r="CR66" i="1"/>
  <c r="EF66" i="1"/>
  <c r="EH66" i="1"/>
  <c r="DZ66" i="1"/>
  <c r="DX66" i="1"/>
  <c r="ED66" i="1"/>
  <c r="DR66" i="1"/>
  <c r="EB66" i="1"/>
  <c r="DV66" i="1"/>
  <c r="CV58" i="1"/>
  <c r="EF58" i="1"/>
  <c r="EH58" i="1"/>
  <c r="DZ58" i="1"/>
  <c r="DX58" i="1"/>
  <c r="EB58" i="1"/>
  <c r="DR58" i="1"/>
  <c r="ED58" i="1"/>
  <c r="DV58" i="1"/>
  <c r="CV50" i="1"/>
  <c r="EF50" i="1"/>
  <c r="EH50" i="1"/>
  <c r="DZ50" i="1"/>
  <c r="DX50" i="1"/>
  <c r="ED50" i="1"/>
  <c r="DR50" i="1"/>
  <c r="EB50" i="1"/>
  <c r="DV50" i="1"/>
  <c r="DB42" i="1"/>
  <c r="EF42" i="1"/>
  <c r="EH42" i="1"/>
  <c r="DZ42" i="1"/>
  <c r="DX42" i="1"/>
  <c r="EB42" i="1"/>
  <c r="DR42" i="1"/>
  <c r="ED42" i="1"/>
  <c r="DV42" i="1"/>
  <c r="CX34" i="1"/>
  <c r="EF34" i="1"/>
  <c r="EH34" i="1"/>
  <c r="DZ34" i="1"/>
  <c r="DX34" i="1"/>
  <c r="DP34" i="1"/>
  <c r="ED34" i="1"/>
  <c r="DR34" i="1"/>
  <c r="EB34" i="1"/>
  <c r="DV34" i="1"/>
  <c r="CT26" i="1"/>
  <c r="EF26" i="1"/>
  <c r="EH26" i="1"/>
  <c r="DZ26" i="1"/>
  <c r="DX26" i="1"/>
  <c r="DP26" i="1"/>
  <c r="EB26" i="1"/>
  <c r="DR26" i="1"/>
  <c r="ED26" i="1"/>
  <c r="DV26" i="1"/>
  <c r="CX18" i="1"/>
  <c r="EF18" i="1"/>
  <c r="EH18" i="1"/>
  <c r="DZ18" i="1"/>
  <c r="DX18" i="1"/>
  <c r="DP18" i="1"/>
  <c r="ED18" i="1"/>
  <c r="DR18" i="1"/>
  <c r="EB18" i="1"/>
  <c r="DV18" i="1"/>
  <c r="CZ10" i="1"/>
  <c r="EF10" i="1"/>
  <c r="EH10" i="1"/>
  <c r="DZ10" i="1"/>
  <c r="DX10" i="1"/>
  <c r="DP10" i="1"/>
  <c r="EB10" i="1"/>
  <c r="DR10" i="1"/>
  <c r="ED10" i="1"/>
  <c r="DV10" i="1"/>
  <c r="CZ2" i="1"/>
  <c r="EH2" i="1"/>
  <c r="DZ2" i="1"/>
  <c r="EB2" i="1"/>
  <c r="DR2" i="1"/>
  <c r="EF2" i="1"/>
  <c r="DT2" i="1"/>
  <c r="ED2" i="1"/>
  <c r="DX2" i="1"/>
  <c r="DJ87" i="1"/>
  <c r="DJ79" i="1"/>
  <c r="DJ71" i="1"/>
  <c r="DJ63" i="1"/>
  <c r="DJ55" i="1"/>
  <c r="DJ47" i="1"/>
  <c r="DJ39" i="1"/>
  <c r="DJ31" i="1"/>
  <c r="DJ23" i="1"/>
  <c r="DJ7" i="1"/>
  <c r="DL86" i="1"/>
  <c r="DL78" i="1"/>
  <c r="DL70" i="1"/>
  <c r="DL54" i="1"/>
  <c r="DL46" i="1"/>
  <c r="DL38" i="1"/>
  <c r="DL30" i="1"/>
  <c r="DL14" i="1"/>
  <c r="DL6" i="1"/>
  <c r="DN83" i="1"/>
  <c r="DN75" i="1"/>
  <c r="DN67" i="1"/>
  <c r="DN59" i="1"/>
  <c r="DN51" i="1"/>
  <c r="DN43" i="1"/>
  <c r="DN35" i="1"/>
  <c r="DN27" i="1"/>
  <c r="DN19" i="1"/>
  <c r="DN11" i="1"/>
  <c r="DN3" i="1"/>
  <c r="DP65" i="1"/>
  <c r="DP37" i="1"/>
  <c r="DP14" i="1"/>
  <c r="DR76" i="1"/>
  <c r="DR44" i="1"/>
  <c r="DR12" i="1"/>
  <c r="DT66" i="1"/>
  <c r="DT34" i="1"/>
  <c r="DV2" i="1"/>
  <c r="DV56" i="1"/>
  <c r="DX14" i="1"/>
  <c r="DZ43" i="1"/>
  <c r="ED87" i="1"/>
  <c r="ED23" i="1"/>
  <c r="EF45" i="1"/>
  <c r="EH52" i="1"/>
  <c r="EB78" i="1"/>
  <c r="ED78" i="1"/>
  <c r="DT78" i="1"/>
  <c r="DV78" i="1"/>
  <c r="EF78" i="1"/>
  <c r="EH78" i="1"/>
  <c r="DZ78" i="1"/>
  <c r="DR78" i="1"/>
  <c r="EB62" i="1"/>
  <c r="ED62" i="1"/>
  <c r="EH62" i="1"/>
  <c r="DT62" i="1"/>
  <c r="DV62" i="1"/>
  <c r="EF62" i="1"/>
  <c r="DZ62" i="1"/>
  <c r="DR62" i="1"/>
  <c r="EB46" i="1"/>
  <c r="ED46" i="1"/>
  <c r="DT46" i="1"/>
  <c r="EH46" i="1"/>
  <c r="DV46" i="1"/>
  <c r="EF46" i="1"/>
  <c r="DZ46" i="1"/>
  <c r="DR46" i="1"/>
  <c r="EB22" i="1"/>
  <c r="ED22" i="1"/>
  <c r="DT22" i="1"/>
  <c r="EH22" i="1"/>
  <c r="EF22" i="1"/>
  <c r="DZ22" i="1"/>
  <c r="DV22" i="1"/>
  <c r="DR22" i="1"/>
  <c r="EH81" i="1"/>
  <c r="DZ81" i="1"/>
  <c r="ED81" i="1"/>
  <c r="EF81" i="1"/>
  <c r="DX81" i="1"/>
  <c r="DR81" i="1"/>
  <c r="DV81" i="1"/>
  <c r="DH73" i="1"/>
  <c r="EH73" i="1"/>
  <c r="DZ73" i="1"/>
  <c r="ED73" i="1"/>
  <c r="DX73" i="1"/>
  <c r="EB73" i="1"/>
  <c r="DR73" i="1"/>
  <c r="DV73" i="1"/>
  <c r="EH65" i="1"/>
  <c r="DZ65" i="1"/>
  <c r="ED65" i="1"/>
  <c r="EF65" i="1"/>
  <c r="DX65" i="1"/>
  <c r="DR65" i="1"/>
  <c r="DV65" i="1"/>
  <c r="CV57" i="1"/>
  <c r="EH57" i="1"/>
  <c r="DZ57" i="1"/>
  <c r="ED57" i="1"/>
  <c r="DX57" i="1"/>
  <c r="EB57" i="1"/>
  <c r="DR57" i="1"/>
  <c r="DV57" i="1"/>
  <c r="EH49" i="1"/>
  <c r="DZ49" i="1"/>
  <c r="ED49" i="1"/>
  <c r="EF49" i="1"/>
  <c r="DX49" i="1"/>
  <c r="DR49" i="1"/>
  <c r="DV49" i="1"/>
  <c r="CR33" i="1"/>
  <c r="EH33" i="1"/>
  <c r="DZ33" i="1"/>
  <c r="ED33" i="1"/>
  <c r="EF33" i="1"/>
  <c r="DX33" i="1"/>
  <c r="DP33" i="1"/>
  <c r="DR33" i="1"/>
  <c r="DV33" i="1"/>
  <c r="CR25" i="1"/>
  <c r="EH25" i="1"/>
  <c r="DZ25" i="1"/>
  <c r="ED25" i="1"/>
  <c r="DX25" i="1"/>
  <c r="DP25" i="1"/>
  <c r="EB25" i="1"/>
  <c r="DR25" i="1"/>
  <c r="DV25" i="1"/>
  <c r="CV17" i="1"/>
  <c r="EF17" i="1"/>
  <c r="EH17" i="1"/>
  <c r="DZ17" i="1"/>
  <c r="ED17" i="1"/>
  <c r="DX17" i="1"/>
  <c r="DP17" i="1"/>
  <c r="DR17" i="1"/>
  <c r="DV17" i="1"/>
  <c r="CZ9" i="1"/>
  <c r="EF9" i="1"/>
  <c r="EH9" i="1"/>
  <c r="DZ9" i="1"/>
  <c r="ED9" i="1"/>
  <c r="DX9" i="1"/>
  <c r="DP9" i="1"/>
  <c r="EB9" i="1"/>
  <c r="DR9" i="1"/>
  <c r="DV9" i="1"/>
  <c r="DJ86" i="1"/>
  <c r="DJ78" i="1"/>
  <c r="DJ70" i="1"/>
  <c r="DJ62" i="1"/>
  <c r="DJ54" i="1"/>
  <c r="DJ46" i="1"/>
  <c r="DJ38" i="1"/>
  <c r="DJ30" i="1"/>
  <c r="DJ22" i="1"/>
  <c r="DJ14" i="1"/>
  <c r="DJ6" i="1"/>
  <c r="DL85" i="1"/>
  <c r="DL77" i="1"/>
  <c r="DL69" i="1"/>
  <c r="DL61" i="1"/>
  <c r="DL53" i="1"/>
  <c r="DL45" i="1"/>
  <c r="DL37" i="1"/>
  <c r="DL29" i="1"/>
  <c r="DL21" i="1"/>
  <c r="DL13" i="1"/>
  <c r="DL5" i="1"/>
  <c r="DN82" i="1"/>
  <c r="DN74" i="1"/>
  <c r="DN66" i="1"/>
  <c r="DN58" i="1"/>
  <c r="DN50" i="1"/>
  <c r="DN42" i="1"/>
  <c r="DN34" i="1"/>
  <c r="DN26" i="1"/>
  <c r="DN18" i="1"/>
  <c r="DN10" i="1"/>
  <c r="DP2" i="1"/>
  <c r="DP80" i="1"/>
  <c r="DP48" i="1"/>
  <c r="DP13" i="1"/>
  <c r="DR75" i="1"/>
  <c r="DR43" i="1"/>
  <c r="DR11" i="1"/>
  <c r="DT65" i="1"/>
  <c r="DT33" i="1"/>
  <c r="DV87" i="1"/>
  <c r="DV55" i="1"/>
  <c r="DX77" i="1"/>
  <c r="DX45" i="1"/>
  <c r="DX13" i="1"/>
  <c r="EB61" i="1"/>
  <c r="ED83" i="1"/>
  <c r="ED19" i="1"/>
  <c r="EF41" i="1"/>
  <c r="EH51" i="1"/>
  <c r="EH8" i="1"/>
  <c r="DZ8" i="1"/>
  <c r="EB8" i="1"/>
  <c r="DR8" i="1"/>
  <c r="DT8" i="1"/>
  <c r="ED8" i="1"/>
  <c r="DX8" i="1"/>
  <c r="DP8" i="1"/>
  <c r="DJ85" i="1"/>
  <c r="DJ77" i="1"/>
  <c r="DJ69" i="1"/>
  <c r="DJ61" i="1"/>
  <c r="DJ53" i="1"/>
  <c r="DJ45" i="1"/>
  <c r="DJ37" i="1"/>
  <c r="DJ29" i="1"/>
  <c r="DJ21" i="1"/>
  <c r="DJ13" i="1"/>
  <c r="DJ5" i="1"/>
  <c r="DL84" i="1"/>
  <c r="DL76" i="1"/>
  <c r="DL68" i="1"/>
  <c r="DL60" i="1"/>
  <c r="DL52" i="1"/>
  <c r="DL44" i="1"/>
  <c r="DL36" i="1"/>
  <c r="DL28" i="1"/>
  <c r="DL20" i="1"/>
  <c r="DL12" i="1"/>
  <c r="DL4" i="1"/>
  <c r="DN81" i="1"/>
  <c r="DN73" i="1"/>
  <c r="DN65" i="1"/>
  <c r="DN57" i="1"/>
  <c r="DN49" i="1"/>
  <c r="DN33" i="1"/>
  <c r="DN25" i="1"/>
  <c r="DN17" i="1"/>
  <c r="DN9" i="1"/>
  <c r="DP71" i="1"/>
  <c r="DP30" i="1"/>
  <c r="DP7" i="1"/>
  <c r="DR68" i="1"/>
  <c r="DR36" i="1"/>
  <c r="DR4" i="1"/>
  <c r="DT58" i="1"/>
  <c r="DT26" i="1"/>
  <c r="DX70" i="1"/>
  <c r="DX38" i="1"/>
  <c r="DX5" i="1"/>
  <c r="DZ27" i="1"/>
  <c r="EB49" i="1"/>
  <c r="EF29" i="1"/>
  <c r="EH30" i="1"/>
  <c r="EH41" i="1"/>
  <c r="DZ41" i="1"/>
  <c r="ED41" i="1"/>
  <c r="DX41" i="1"/>
  <c r="DP41" i="1"/>
  <c r="EB41" i="1"/>
  <c r="DR41" i="1"/>
  <c r="DV41" i="1"/>
  <c r="CR80" i="1"/>
  <c r="EH80" i="1"/>
  <c r="DZ80" i="1"/>
  <c r="EB80" i="1"/>
  <c r="DR80" i="1"/>
  <c r="ED80" i="1"/>
  <c r="DT80" i="1"/>
  <c r="EF80" i="1"/>
  <c r="DX80" i="1"/>
  <c r="CR72" i="1"/>
  <c r="EH72" i="1"/>
  <c r="DZ72" i="1"/>
  <c r="EB72" i="1"/>
  <c r="DR72" i="1"/>
  <c r="EF72" i="1"/>
  <c r="DT72" i="1"/>
  <c r="ED72" i="1"/>
  <c r="DX72" i="1"/>
  <c r="CZ64" i="1"/>
  <c r="EH64" i="1"/>
  <c r="DZ64" i="1"/>
  <c r="EB64" i="1"/>
  <c r="DR64" i="1"/>
  <c r="ED64" i="1"/>
  <c r="DT64" i="1"/>
  <c r="EF64" i="1"/>
  <c r="DX64" i="1"/>
  <c r="CV56" i="1"/>
  <c r="EH56" i="1"/>
  <c r="DZ56" i="1"/>
  <c r="EB56" i="1"/>
  <c r="DR56" i="1"/>
  <c r="EF56" i="1"/>
  <c r="DT56" i="1"/>
  <c r="ED56" i="1"/>
  <c r="DX56" i="1"/>
  <c r="CX48" i="1"/>
  <c r="EH48" i="1"/>
  <c r="DZ48" i="1"/>
  <c r="EB48" i="1"/>
  <c r="DR48" i="1"/>
  <c r="ED48" i="1"/>
  <c r="DT48" i="1"/>
  <c r="EF48" i="1"/>
  <c r="DX48" i="1"/>
  <c r="DB40" i="1"/>
  <c r="EH40" i="1"/>
  <c r="DZ40" i="1"/>
  <c r="EB40" i="1"/>
  <c r="DR40" i="1"/>
  <c r="EF40" i="1"/>
  <c r="DT40" i="1"/>
  <c r="ED40" i="1"/>
  <c r="DX40" i="1"/>
  <c r="DP40" i="1"/>
  <c r="CV32" i="1"/>
  <c r="EH32" i="1"/>
  <c r="DZ32" i="1"/>
  <c r="EB32" i="1"/>
  <c r="DR32" i="1"/>
  <c r="ED32" i="1"/>
  <c r="DT32" i="1"/>
  <c r="EF32" i="1"/>
  <c r="DX32" i="1"/>
  <c r="DP32" i="1"/>
  <c r="CZ24" i="1"/>
  <c r="EH24" i="1"/>
  <c r="DZ24" i="1"/>
  <c r="EB24" i="1"/>
  <c r="DR24" i="1"/>
  <c r="EF24" i="1"/>
  <c r="DT24" i="1"/>
  <c r="ED24" i="1"/>
  <c r="DX24" i="1"/>
  <c r="DP24" i="1"/>
  <c r="CX16" i="1"/>
  <c r="EH16" i="1"/>
  <c r="DZ16" i="1"/>
  <c r="EB16" i="1"/>
  <c r="EF16" i="1"/>
  <c r="DR16" i="1"/>
  <c r="ED16" i="1"/>
  <c r="DT16" i="1"/>
  <c r="DX16" i="1"/>
  <c r="DP16" i="1"/>
  <c r="EH87" i="1"/>
  <c r="EB87" i="1"/>
  <c r="EF87" i="1"/>
  <c r="DR87" i="1"/>
  <c r="DT87" i="1"/>
  <c r="DX87" i="1"/>
  <c r="EH79" i="1"/>
  <c r="EB79" i="1"/>
  <c r="EF79" i="1"/>
  <c r="DZ79" i="1"/>
  <c r="DR79" i="1"/>
  <c r="ED79" i="1"/>
  <c r="DT79" i="1"/>
  <c r="DX79" i="1"/>
  <c r="DB71" i="1"/>
  <c r="EH71" i="1"/>
  <c r="EB71" i="1"/>
  <c r="EF71" i="1"/>
  <c r="DR71" i="1"/>
  <c r="DT71" i="1"/>
  <c r="DX71" i="1"/>
  <c r="EH63" i="1"/>
  <c r="EB63" i="1"/>
  <c r="EF63" i="1"/>
  <c r="DZ63" i="1"/>
  <c r="DR63" i="1"/>
  <c r="ED63" i="1"/>
  <c r="DT63" i="1"/>
  <c r="DX63" i="1"/>
  <c r="EH55" i="1"/>
  <c r="EB55" i="1"/>
  <c r="EF55" i="1"/>
  <c r="DR55" i="1"/>
  <c r="DT55" i="1"/>
  <c r="DX55" i="1"/>
  <c r="EH47" i="1"/>
  <c r="EB47" i="1"/>
  <c r="EF47" i="1"/>
  <c r="DZ47" i="1"/>
  <c r="DR47" i="1"/>
  <c r="ED47" i="1"/>
  <c r="DT47" i="1"/>
  <c r="DX47" i="1"/>
  <c r="CX39" i="1"/>
  <c r="EH39" i="1"/>
  <c r="EB39" i="1"/>
  <c r="EF39" i="1"/>
  <c r="DR39" i="1"/>
  <c r="DT39" i="1"/>
  <c r="DX39" i="1"/>
  <c r="EH31" i="1"/>
  <c r="EB31" i="1"/>
  <c r="EF31" i="1"/>
  <c r="DZ31" i="1"/>
  <c r="DR31" i="1"/>
  <c r="ED31" i="1"/>
  <c r="DT31" i="1"/>
  <c r="DX31" i="1"/>
  <c r="EH23" i="1"/>
  <c r="EB23" i="1"/>
  <c r="EF23" i="1"/>
  <c r="DR23" i="1"/>
  <c r="DT23" i="1"/>
  <c r="DX23" i="1"/>
  <c r="DF15" i="1"/>
  <c r="EH15" i="1"/>
  <c r="EB15" i="1"/>
  <c r="EF15" i="1"/>
  <c r="DZ15" i="1"/>
  <c r="DR15" i="1"/>
  <c r="ED15" i="1"/>
  <c r="DT15" i="1"/>
  <c r="DX15" i="1"/>
  <c r="EH7" i="1"/>
  <c r="EB7" i="1"/>
  <c r="EF7" i="1"/>
  <c r="DX7" i="1"/>
  <c r="DR7" i="1"/>
  <c r="DT7" i="1"/>
  <c r="DJ84" i="1"/>
  <c r="DJ76" i="1"/>
  <c r="DJ68" i="1"/>
  <c r="DJ60" i="1"/>
  <c r="DJ52" i="1"/>
  <c r="DJ44" i="1"/>
  <c r="DJ36" i="1"/>
  <c r="DJ28" i="1"/>
  <c r="DJ20" i="1"/>
  <c r="DJ12" i="1"/>
  <c r="DJ4" i="1"/>
  <c r="DL83" i="1"/>
  <c r="DL75" i="1"/>
  <c r="DL67" i="1"/>
  <c r="DL59" i="1"/>
  <c r="DL51" i="1"/>
  <c r="DL43" i="1"/>
  <c r="DL35" i="1"/>
  <c r="DL27" i="1"/>
  <c r="DL19" i="1"/>
  <c r="DL11" i="1"/>
  <c r="DN2" i="1"/>
  <c r="DN80" i="1"/>
  <c r="DN72" i="1"/>
  <c r="DN64" i="1"/>
  <c r="DN56" i="1"/>
  <c r="DN48" i="1"/>
  <c r="DN40" i="1"/>
  <c r="DN32" i="1"/>
  <c r="DN24" i="1"/>
  <c r="DN16" i="1"/>
  <c r="DN8" i="1"/>
  <c r="DP86" i="1"/>
  <c r="DP78" i="1"/>
  <c r="DP70" i="1"/>
  <c r="DP62" i="1"/>
  <c r="DP54" i="1"/>
  <c r="DP46" i="1"/>
  <c r="DP29" i="1"/>
  <c r="DP6" i="1"/>
  <c r="DR67" i="1"/>
  <c r="DR35" i="1"/>
  <c r="DR3" i="1"/>
  <c r="DT57" i="1"/>
  <c r="DT25" i="1"/>
  <c r="DV79" i="1"/>
  <c r="DV47" i="1"/>
  <c r="DV15" i="1"/>
  <c r="DX69" i="1"/>
  <c r="DX37" i="1"/>
  <c r="DZ87" i="1"/>
  <c r="DZ23" i="1"/>
  <c r="EB45" i="1"/>
  <c r="ED67" i="1"/>
  <c r="ED3" i="1"/>
  <c r="EF25" i="1"/>
  <c r="EH28" i="1"/>
  <c r="CR83" i="1"/>
  <c r="DD75" i="1"/>
  <c r="CV59" i="1"/>
  <c r="DF51" i="1"/>
  <c r="CV35" i="1"/>
  <c r="CT27" i="1"/>
  <c r="DD19" i="1"/>
  <c r="DF3" i="1"/>
  <c r="CV8" i="1"/>
  <c r="DB7" i="1"/>
  <c r="CR84" i="1"/>
  <c r="CR76" i="1"/>
  <c r="CR68" i="1"/>
  <c r="CT60" i="1"/>
  <c r="CZ52" i="1"/>
  <c r="DF28" i="1"/>
  <c r="CX20" i="1"/>
  <c r="DF86" i="1"/>
  <c r="CR78" i="1"/>
  <c r="CR70" i="1"/>
  <c r="CX62" i="1"/>
  <c r="CV54" i="1"/>
  <c r="CX46" i="1"/>
  <c r="CZ38" i="1"/>
  <c r="CR30" i="1"/>
  <c r="CZ22" i="1"/>
  <c r="DB14" i="1"/>
  <c r="DH6" i="1"/>
  <c r="DB81" i="1"/>
  <c r="DF81" i="1"/>
  <c r="CZ81" i="1"/>
  <c r="CT81" i="1"/>
  <c r="CX81" i="1"/>
  <c r="DB49" i="1"/>
  <c r="DF49" i="1"/>
  <c r="DH49" i="1"/>
  <c r="DD49" i="1"/>
  <c r="CX49" i="1"/>
  <c r="CT49" i="1"/>
  <c r="CL79" i="1"/>
  <c r="DD79" i="1"/>
  <c r="DH79" i="1"/>
  <c r="CV79" i="1"/>
  <c r="DB79" i="1"/>
  <c r="CL55" i="1"/>
  <c r="DD55" i="1"/>
  <c r="DH55" i="1"/>
  <c r="DF55" i="1"/>
  <c r="CV55" i="1"/>
  <c r="CL47" i="1"/>
  <c r="DD47" i="1"/>
  <c r="CV47" i="1"/>
  <c r="DH47" i="1"/>
  <c r="CX47" i="1"/>
  <c r="DB47" i="1"/>
  <c r="CN23" i="1"/>
  <c r="DH23" i="1"/>
  <c r="DD23" i="1"/>
  <c r="CV23" i="1"/>
  <c r="CZ23" i="1"/>
  <c r="CX23" i="1"/>
  <c r="DF23" i="1"/>
  <c r="DF85" i="1"/>
  <c r="CX85" i="1"/>
  <c r="DD85" i="1"/>
  <c r="DB85" i="1"/>
  <c r="CZ85" i="1"/>
  <c r="DF77" i="1"/>
  <c r="CX77" i="1"/>
  <c r="DH77" i="1"/>
  <c r="DF69" i="1"/>
  <c r="CX69" i="1"/>
  <c r="CZ69" i="1"/>
  <c r="DD69" i="1"/>
  <c r="DF61" i="1"/>
  <c r="CX61" i="1"/>
  <c r="DH61" i="1"/>
  <c r="DD61" i="1"/>
  <c r="DB61" i="1"/>
  <c r="DF53" i="1"/>
  <c r="CX53" i="1"/>
  <c r="CZ53" i="1"/>
  <c r="DH53" i="1"/>
  <c r="DF45" i="1"/>
  <c r="CX45" i="1"/>
  <c r="DB45" i="1"/>
  <c r="CZ45" i="1"/>
  <c r="DH45" i="1"/>
  <c r="DF37" i="1"/>
  <c r="CX37" i="1"/>
  <c r="CV37" i="1"/>
  <c r="DF29" i="1"/>
  <c r="CX29" i="1"/>
  <c r="DB29" i="1"/>
  <c r="DF21" i="1"/>
  <c r="CX21" i="1"/>
  <c r="DD21" i="1"/>
  <c r="DB21" i="1"/>
  <c r="CZ21" i="1"/>
  <c r="DF13" i="1"/>
  <c r="CX13" i="1"/>
  <c r="DF5" i="1"/>
  <c r="CX5" i="1"/>
  <c r="DD5" i="1"/>
  <c r="CZ5" i="1"/>
  <c r="CR58" i="1"/>
  <c r="CR49" i="1"/>
  <c r="CR38" i="1"/>
  <c r="CR28" i="1"/>
  <c r="CR17" i="1"/>
  <c r="CR6" i="1"/>
  <c r="CT82" i="1"/>
  <c r="CT71" i="1"/>
  <c r="CT50" i="1"/>
  <c r="CT39" i="1"/>
  <c r="CT28" i="1"/>
  <c r="CT18" i="1"/>
  <c r="CT7" i="1"/>
  <c r="CV82" i="1"/>
  <c r="CV72" i="1"/>
  <c r="CV61" i="1"/>
  <c r="CV38" i="1"/>
  <c r="CV22" i="1"/>
  <c r="CX75" i="1"/>
  <c r="CX57" i="1"/>
  <c r="CZ70" i="1"/>
  <c r="CZ33" i="1"/>
  <c r="CZ15" i="1"/>
  <c r="DB83" i="1"/>
  <c r="DB64" i="1"/>
  <c r="DB46" i="1"/>
  <c r="DB28" i="1"/>
  <c r="DB10" i="1"/>
  <c r="DD77" i="1"/>
  <c r="DD59" i="1"/>
  <c r="DD40" i="1"/>
  <c r="DF79" i="1"/>
  <c r="DF54" i="1"/>
  <c r="DH64" i="1"/>
  <c r="DH37" i="1"/>
  <c r="DB65" i="1"/>
  <c r="DF65" i="1"/>
  <c r="CX65" i="1"/>
  <c r="DH65" i="1"/>
  <c r="CT65" i="1"/>
  <c r="DD65" i="1"/>
  <c r="CL87" i="1"/>
  <c r="DD87" i="1"/>
  <c r="DH87" i="1"/>
  <c r="CZ87" i="1"/>
  <c r="CX87" i="1"/>
  <c r="CV87" i="1"/>
  <c r="DF87" i="1"/>
  <c r="CL63" i="1"/>
  <c r="DD63" i="1"/>
  <c r="DH63" i="1"/>
  <c r="DB63" i="1"/>
  <c r="CZ63" i="1"/>
  <c r="CV63" i="1"/>
  <c r="CX63" i="1"/>
  <c r="CF31" i="1"/>
  <c r="DD31" i="1"/>
  <c r="CV31" i="1"/>
  <c r="DH31" i="1"/>
  <c r="CX31" i="1"/>
  <c r="DF31" i="1"/>
  <c r="CV84" i="1"/>
  <c r="DB84" i="1"/>
  <c r="DH84" i="1"/>
  <c r="DD76" i="1"/>
  <c r="CV76" i="1"/>
  <c r="CX76" i="1"/>
  <c r="DB76" i="1"/>
  <c r="CZ76" i="1"/>
  <c r="CV68" i="1"/>
  <c r="DF68" i="1"/>
  <c r="CX68" i="1"/>
  <c r="CZ60" i="1"/>
  <c r="CV60" i="1"/>
  <c r="DD60" i="1"/>
  <c r="DF52" i="1"/>
  <c r="CV52" i="1"/>
  <c r="DH52" i="1"/>
  <c r="DD52" i="1"/>
  <c r="DB52" i="1"/>
  <c r="CZ44" i="1"/>
  <c r="DF44" i="1"/>
  <c r="CX44" i="1"/>
  <c r="DH36" i="1"/>
  <c r="DB36" i="1"/>
  <c r="CV36" i="1"/>
  <c r="CZ36" i="1"/>
  <c r="DF36" i="1"/>
  <c r="DD36" i="1"/>
  <c r="DH28" i="1"/>
  <c r="DD28" i="1"/>
  <c r="CX28" i="1"/>
  <c r="CV28" i="1"/>
  <c r="DH20" i="1"/>
  <c r="DD20" i="1"/>
  <c r="DB20" i="1"/>
  <c r="DH12" i="1"/>
  <c r="CX12" i="1"/>
  <c r="DB12" i="1"/>
  <c r="CZ12" i="1"/>
  <c r="DH4" i="1"/>
  <c r="DF4" i="1"/>
  <c r="CX4" i="1"/>
  <c r="CV4" i="1"/>
  <c r="CR75" i="1"/>
  <c r="CR57" i="1"/>
  <c r="CR47" i="1"/>
  <c r="CR37" i="1"/>
  <c r="CR26" i="1"/>
  <c r="CR15" i="1"/>
  <c r="CR5" i="1"/>
  <c r="CT80" i="1"/>
  <c r="CT69" i="1"/>
  <c r="CT59" i="1"/>
  <c r="CT48" i="1"/>
  <c r="CT37" i="1"/>
  <c r="CT16" i="1"/>
  <c r="CT5" i="1"/>
  <c r="CV81" i="1"/>
  <c r="CV70" i="1"/>
  <c r="CV49" i="1"/>
  <c r="CV21" i="1"/>
  <c r="CV5" i="1"/>
  <c r="CX73" i="1"/>
  <c r="CX55" i="1"/>
  <c r="CX36" i="1"/>
  <c r="CZ86" i="1"/>
  <c r="CZ68" i="1"/>
  <c r="CZ49" i="1"/>
  <c r="CZ31" i="1"/>
  <c r="CZ13" i="1"/>
  <c r="DB80" i="1"/>
  <c r="DB62" i="1"/>
  <c r="DB44" i="1"/>
  <c r="DB26" i="1"/>
  <c r="DD57" i="1"/>
  <c r="DD37" i="1"/>
  <c r="DD16" i="1"/>
  <c r="DF76" i="1"/>
  <c r="DF26" i="1"/>
  <c r="DH85" i="1"/>
  <c r="DH60" i="1"/>
  <c r="DH34" i="1"/>
  <c r="DH83" i="1"/>
  <c r="CZ83" i="1"/>
  <c r="CX83" i="1"/>
  <c r="DF83" i="1"/>
  <c r="DD83" i="1"/>
  <c r="DH75" i="1"/>
  <c r="CZ75" i="1"/>
  <c r="DB75" i="1"/>
  <c r="DF75" i="1"/>
  <c r="DH67" i="1"/>
  <c r="CZ67" i="1"/>
  <c r="DD67" i="1"/>
  <c r="CX67" i="1"/>
  <c r="DB67" i="1"/>
  <c r="CR67" i="1"/>
  <c r="DH59" i="1"/>
  <c r="CZ59" i="1"/>
  <c r="CX59" i="1"/>
  <c r="CR59" i="1"/>
  <c r="DH51" i="1"/>
  <c r="CZ51" i="1"/>
  <c r="DD51" i="1"/>
  <c r="CR51" i="1"/>
  <c r="DH43" i="1"/>
  <c r="CZ43" i="1"/>
  <c r="CV43" i="1"/>
  <c r="DF43" i="1"/>
  <c r="DD43" i="1"/>
  <c r="CR43" i="1"/>
  <c r="DB43" i="1"/>
  <c r="DH35" i="1"/>
  <c r="CZ35" i="1"/>
  <c r="CR35" i="1"/>
  <c r="CX35" i="1"/>
  <c r="DH27" i="1"/>
  <c r="CZ27" i="1"/>
  <c r="DF27" i="1"/>
  <c r="DB27" i="1"/>
  <c r="CV27" i="1"/>
  <c r="CR27" i="1"/>
  <c r="DH19" i="1"/>
  <c r="CZ19" i="1"/>
  <c r="CX19" i="1"/>
  <c r="DF19" i="1"/>
  <c r="CV19" i="1"/>
  <c r="CR19" i="1"/>
  <c r="DH11" i="1"/>
  <c r="CZ11" i="1"/>
  <c r="DD11" i="1"/>
  <c r="DB11" i="1"/>
  <c r="CR11" i="1"/>
  <c r="DF11" i="1"/>
  <c r="DH3" i="1"/>
  <c r="CZ3" i="1"/>
  <c r="DD3" i="1"/>
  <c r="CX3" i="1"/>
  <c r="DB3" i="1"/>
  <c r="CR3" i="1"/>
  <c r="CR82" i="1"/>
  <c r="CR74" i="1"/>
  <c r="CR65" i="1"/>
  <c r="CR56" i="1"/>
  <c r="CR46" i="1"/>
  <c r="CR36" i="1"/>
  <c r="CR14" i="1"/>
  <c r="CR4" i="1"/>
  <c r="CT79" i="1"/>
  <c r="CT68" i="1"/>
  <c r="CT58" i="1"/>
  <c r="CT47" i="1"/>
  <c r="CT36" i="1"/>
  <c r="CT15" i="1"/>
  <c r="CT4" i="1"/>
  <c r="CV80" i="1"/>
  <c r="CV69" i="1"/>
  <c r="CV48" i="1"/>
  <c r="CV33" i="1"/>
  <c r="CV20" i="1"/>
  <c r="CV3" i="1"/>
  <c r="CX71" i="1"/>
  <c r="CX52" i="1"/>
  <c r="CZ84" i="1"/>
  <c r="CZ65" i="1"/>
  <c r="CZ47" i="1"/>
  <c r="CZ29" i="1"/>
  <c r="DB78" i="1"/>
  <c r="DB60" i="1"/>
  <c r="DB23" i="1"/>
  <c r="DB5" i="1"/>
  <c r="DD73" i="1"/>
  <c r="DD54" i="1"/>
  <c r="DD35" i="1"/>
  <c r="DD13" i="1"/>
  <c r="DF47" i="1"/>
  <c r="DF22" i="1"/>
  <c r="DH57" i="1"/>
  <c r="DH32" i="1"/>
  <c r="CJ82" i="1"/>
  <c r="DB82" i="1"/>
  <c r="DF82" i="1"/>
  <c r="CJ74" i="1"/>
  <c r="DH74" i="1"/>
  <c r="CX74" i="1"/>
  <c r="DD74" i="1"/>
  <c r="CL66" i="1"/>
  <c r="DF66" i="1"/>
  <c r="DB66" i="1"/>
  <c r="DH66" i="1"/>
  <c r="CZ66" i="1"/>
  <c r="CJ58" i="1"/>
  <c r="DD58" i="1"/>
  <c r="CX58" i="1"/>
  <c r="DF58" i="1"/>
  <c r="DB58" i="1"/>
  <c r="DH58" i="1"/>
  <c r="CJ50" i="1"/>
  <c r="CZ50" i="1"/>
  <c r="CX50" i="1"/>
  <c r="DF50" i="1"/>
  <c r="CJ42" i="1"/>
  <c r="DD42" i="1"/>
  <c r="CJ34" i="1"/>
  <c r="DD34" i="1"/>
  <c r="CV34" i="1"/>
  <c r="CZ34" i="1"/>
  <c r="DB34" i="1"/>
  <c r="CJ26" i="1"/>
  <c r="DD26" i="1"/>
  <c r="DH26" i="1"/>
  <c r="CZ26" i="1"/>
  <c r="CX26" i="1"/>
  <c r="CJ18" i="1"/>
  <c r="DD18" i="1"/>
  <c r="DH18" i="1"/>
  <c r="DB18" i="1"/>
  <c r="DF18" i="1"/>
  <c r="CV18" i="1"/>
  <c r="CJ10" i="1"/>
  <c r="DD10" i="1"/>
  <c r="CX10" i="1"/>
  <c r="CV10" i="1"/>
  <c r="DH10" i="1"/>
  <c r="DF2" i="1"/>
  <c r="DH2" i="1"/>
  <c r="DD2" i="1"/>
  <c r="DB2" i="1"/>
  <c r="CR81" i="1"/>
  <c r="CR73" i="1"/>
  <c r="CR64" i="1"/>
  <c r="CR55" i="1"/>
  <c r="CR45" i="1"/>
  <c r="CR34" i="1"/>
  <c r="CR23" i="1"/>
  <c r="CR13" i="1"/>
  <c r="CT2" i="1"/>
  <c r="CT77" i="1"/>
  <c r="CT67" i="1"/>
  <c r="CT56" i="1"/>
  <c r="CT45" i="1"/>
  <c r="CT35" i="1"/>
  <c r="CT24" i="1"/>
  <c r="CT13" i="1"/>
  <c r="CT3" i="1"/>
  <c r="CV78" i="1"/>
  <c r="CV67" i="1"/>
  <c r="CV45" i="1"/>
  <c r="CX2" i="1"/>
  <c r="CX70" i="1"/>
  <c r="CX51" i="1"/>
  <c r="CX33" i="1"/>
  <c r="CX15" i="1"/>
  <c r="CZ82" i="1"/>
  <c r="CZ46" i="1"/>
  <c r="CZ28" i="1"/>
  <c r="DB77" i="1"/>
  <c r="DB59" i="1"/>
  <c r="DB22" i="1"/>
  <c r="DB4" i="1"/>
  <c r="DD72" i="1"/>
  <c r="DD53" i="1"/>
  <c r="DD33" i="1"/>
  <c r="DD12" i="1"/>
  <c r="DF71" i="1"/>
  <c r="DF46" i="1"/>
  <c r="DF20" i="1"/>
  <c r="DH81" i="1"/>
  <c r="DH56" i="1"/>
  <c r="DH29" i="1"/>
  <c r="DH9" i="1"/>
  <c r="DB9" i="1"/>
  <c r="DF9" i="1"/>
  <c r="CV9" i="1"/>
  <c r="DD9" i="1"/>
  <c r="CT9" i="1"/>
  <c r="CR2" i="1"/>
  <c r="CR63" i="1"/>
  <c r="CR54" i="1"/>
  <c r="CR44" i="1"/>
  <c r="CR22" i="1"/>
  <c r="CR12" i="1"/>
  <c r="CT87" i="1"/>
  <c r="CT76" i="1"/>
  <c r="CT66" i="1"/>
  <c r="CT55" i="1"/>
  <c r="CT44" i="1"/>
  <c r="CT34" i="1"/>
  <c r="CT23" i="1"/>
  <c r="CT12" i="1"/>
  <c r="CV2" i="1"/>
  <c r="CV77" i="1"/>
  <c r="CV66" i="1"/>
  <c r="CV44" i="1"/>
  <c r="CV30" i="1"/>
  <c r="CV14" i="1"/>
  <c r="CX84" i="1"/>
  <c r="CX66" i="1"/>
  <c r="CX30" i="1"/>
  <c r="CX11" i="1"/>
  <c r="CZ79" i="1"/>
  <c r="CZ61" i="1"/>
  <c r="CZ42" i="1"/>
  <c r="CZ6" i="1"/>
  <c r="DB74" i="1"/>
  <c r="DB55" i="1"/>
  <c r="DB37" i="1"/>
  <c r="DB19" i="1"/>
  <c r="DD86" i="1"/>
  <c r="DD68" i="1"/>
  <c r="DD50" i="1"/>
  <c r="DD29" i="1"/>
  <c r="DD6" i="1"/>
  <c r="DF67" i="1"/>
  <c r="DF42" i="1"/>
  <c r="DH76" i="1"/>
  <c r="DH50" i="1"/>
  <c r="DH21" i="1"/>
  <c r="DB41" i="1"/>
  <c r="DF41" i="1"/>
  <c r="CZ41" i="1"/>
  <c r="DD41" i="1"/>
  <c r="DH41" i="1"/>
  <c r="CX41" i="1"/>
  <c r="CT41" i="1"/>
  <c r="DB33" i="1"/>
  <c r="DF33" i="1"/>
  <c r="CT33" i="1"/>
  <c r="DH33" i="1"/>
  <c r="DH25" i="1"/>
  <c r="DB25" i="1"/>
  <c r="DF25" i="1"/>
  <c r="CV25" i="1"/>
  <c r="CZ25" i="1"/>
  <c r="CT25" i="1"/>
  <c r="DD25" i="1"/>
  <c r="DH17" i="1"/>
  <c r="DB17" i="1"/>
  <c r="DF17" i="1"/>
  <c r="DD17" i="1"/>
  <c r="CZ17" i="1"/>
  <c r="CT17" i="1"/>
  <c r="CX17" i="1"/>
  <c r="CP80" i="1"/>
  <c r="DF80" i="1"/>
  <c r="CZ80" i="1"/>
  <c r="DH80" i="1"/>
  <c r="DD80" i="1"/>
  <c r="CJ72" i="1"/>
  <c r="DF72" i="1"/>
  <c r="DB72" i="1"/>
  <c r="CZ72" i="1"/>
  <c r="DH72" i="1"/>
  <c r="CX72" i="1"/>
  <c r="CN64" i="1"/>
  <c r="DF64" i="1"/>
  <c r="CJ56" i="1"/>
  <c r="DF56" i="1"/>
  <c r="CX56" i="1"/>
  <c r="DB56" i="1"/>
  <c r="DD56" i="1"/>
  <c r="CN48" i="1"/>
  <c r="DF48" i="1"/>
  <c r="CR48" i="1"/>
  <c r="DB48" i="1"/>
  <c r="CZ48" i="1"/>
  <c r="CJ40" i="1"/>
  <c r="DF40" i="1"/>
  <c r="CR40" i="1"/>
  <c r="DH40" i="1"/>
  <c r="CX40" i="1"/>
  <c r="CN32" i="1"/>
  <c r="DF32" i="1"/>
  <c r="CZ32" i="1"/>
  <c r="CR32" i="1"/>
  <c r="DD32" i="1"/>
  <c r="CX32" i="1"/>
  <c r="DH24" i="1"/>
  <c r="DF24" i="1"/>
  <c r="CR24" i="1"/>
  <c r="DB24" i="1"/>
  <c r="DF16" i="1"/>
  <c r="DH16" i="1"/>
  <c r="CV16" i="1"/>
  <c r="CR16" i="1"/>
  <c r="CZ16" i="1"/>
  <c r="DH8" i="1"/>
  <c r="DF8" i="1"/>
  <c r="DB8" i="1"/>
  <c r="CR8" i="1"/>
  <c r="DD8" i="1"/>
  <c r="CZ8" i="1"/>
  <c r="CX8" i="1"/>
  <c r="CR87" i="1"/>
  <c r="CR79" i="1"/>
  <c r="CR71" i="1"/>
  <c r="CR62" i="1"/>
  <c r="CR53" i="1"/>
  <c r="CR42" i="1"/>
  <c r="CR31" i="1"/>
  <c r="CR21" i="1"/>
  <c r="CR10" i="1"/>
  <c r="CT85" i="1"/>
  <c r="CT75" i="1"/>
  <c r="CT64" i="1"/>
  <c r="CT53" i="1"/>
  <c r="CT43" i="1"/>
  <c r="CT32" i="1"/>
  <c r="CT21" i="1"/>
  <c r="CT11" i="1"/>
  <c r="CV86" i="1"/>
  <c r="CV75" i="1"/>
  <c r="CV65" i="1"/>
  <c r="CV42" i="1"/>
  <c r="CV29" i="1"/>
  <c r="CV13" i="1"/>
  <c r="CX82" i="1"/>
  <c r="CX64" i="1"/>
  <c r="CX27" i="1"/>
  <c r="CX9" i="1"/>
  <c r="CZ77" i="1"/>
  <c r="CZ58" i="1"/>
  <c r="CZ40" i="1"/>
  <c r="CZ4" i="1"/>
  <c r="DB53" i="1"/>
  <c r="DB35" i="1"/>
  <c r="DB16" i="1"/>
  <c r="DD84" i="1"/>
  <c r="DD66" i="1"/>
  <c r="DD48" i="1"/>
  <c r="DD27" i="1"/>
  <c r="DD4" i="1"/>
  <c r="DF63" i="1"/>
  <c r="DF38" i="1"/>
  <c r="DF12" i="1"/>
  <c r="DH48" i="1"/>
  <c r="DH13" i="1"/>
  <c r="DH7" i="1"/>
  <c r="DD7" i="1"/>
  <c r="CV7" i="1"/>
  <c r="CZ7" i="1"/>
  <c r="CR86" i="1"/>
  <c r="CR61" i="1"/>
  <c r="CR52" i="1"/>
  <c r="CR41" i="1"/>
  <c r="CR20" i="1"/>
  <c r="CR9" i="1"/>
  <c r="CT84" i="1"/>
  <c r="CT74" i="1"/>
  <c r="CT63" i="1"/>
  <c r="CT52" i="1"/>
  <c r="CT42" i="1"/>
  <c r="CT31" i="1"/>
  <c r="CT20" i="1"/>
  <c r="CT10" i="1"/>
  <c r="CV85" i="1"/>
  <c r="CV74" i="1"/>
  <c r="CV64" i="1"/>
  <c r="CV53" i="1"/>
  <c r="CV41" i="1"/>
  <c r="CV26" i="1"/>
  <c r="CV12" i="1"/>
  <c r="CX80" i="1"/>
  <c r="CX43" i="1"/>
  <c r="CX25" i="1"/>
  <c r="CX7" i="1"/>
  <c r="CZ74" i="1"/>
  <c r="CZ56" i="1"/>
  <c r="CZ20" i="1"/>
  <c r="DB87" i="1"/>
  <c r="DB69" i="1"/>
  <c r="DB51" i="1"/>
  <c r="DB32" i="1"/>
  <c r="DD82" i="1"/>
  <c r="DD64" i="1"/>
  <c r="DD45" i="1"/>
  <c r="DD24" i="1"/>
  <c r="DF60" i="1"/>
  <c r="DF35" i="1"/>
  <c r="DF10" i="1"/>
  <c r="DH69" i="1"/>
  <c r="DH44" i="1"/>
  <c r="DB73" i="1"/>
  <c r="DF73" i="1"/>
  <c r="CT73" i="1"/>
  <c r="DB57" i="1"/>
  <c r="DF57" i="1"/>
  <c r="CT57" i="1"/>
  <c r="CZ57" i="1"/>
  <c r="CL71" i="1"/>
  <c r="DD71" i="1"/>
  <c r="DH71" i="1"/>
  <c r="CZ71" i="1"/>
  <c r="CV71" i="1"/>
  <c r="CH39" i="1"/>
  <c r="DD39" i="1"/>
  <c r="CV39" i="1"/>
  <c r="DH39" i="1"/>
  <c r="DF39" i="1"/>
  <c r="DB39" i="1"/>
  <c r="CZ39" i="1"/>
  <c r="CF15" i="1"/>
  <c r="DH15" i="1"/>
  <c r="DD15" i="1"/>
  <c r="CV15" i="1"/>
  <c r="DB15" i="1"/>
  <c r="DH86" i="1"/>
  <c r="CT86" i="1"/>
  <c r="CX86" i="1"/>
  <c r="DH78" i="1"/>
  <c r="DF78" i="1"/>
  <c r="CZ78" i="1"/>
  <c r="CT78" i="1"/>
  <c r="DD78" i="1"/>
  <c r="CX78" i="1"/>
  <c r="DH70" i="1"/>
  <c r="CT70" i="1"/>
  <c r="DF70" i="1"/>
  <c r="DD70" i="1"/>
  <c r="DB70" i="1"/>
  <c r="CJ62" i="1"/>
  <c r="DH62" i="1"/>
  <c r="CT62" i="1"/>
  <c r="CZ62" i="1"/>
  <c r="DF62" i="1"/>
  <c r="CJ54" i="1"/>
  <c r="DH54" i="1"/>
  <c r="DB54" i="1"/>
  <c r="CT54" i="1"/>
  <c r="CZ54" i="1"/>
  <c r="CX54" i="1"/>
  <c r="CJ46" i="1"/>
  <c r="DH46" i="1"/>
  <c r="CT46" i="1"/>
  <c r="CV46" i="1"/>
  <c r="DD46" i="1"/>
  <c r="CJ38" i="1"/>
  <c r="DH38" i="1"/>
  <c r="DD38" i="1"/>
  <c r="CX38" i="1"/>
  <c r="CT38" i="1"/>
  <c r="DB38" i="1"/>
  <c r="CJ30" i="1"/>
  <c r="DH30" i="1"/>
  <c r="CT30" i="1"/>
  <c r="DF30" i="1"/>
  <c r="DD30" i="1"/>
  <c r="DB30" i="1"/>
  <c r="CZ30" i="1"/>
  <c r="CJ22" i="1"/>
  <c r="CT22" i="1"/>
  <c r="DH22" i="1"/>
  <c r="CX22" i="1"/>
  <c r="DH14" i="1"/>
  <c r="DF14" i="1"/>
  <c r="CZ14" i="1"/>
  <c r="CT14" i="1"/>
  <c r="CX14" i="1"/>
  <c r="DD14" i="1"/>
  <c r="CP6" i="1"/>
  <c r="CV6" i="1"/>
  <c r="CT6" i="1"/>
  <c r="DF6" i="1"/>
  <c r="DB6" i="1"/>
  <c r="CR85" i="1"/>
  <c r="CR77" i="1"/>
  <c r="CR69" i="1"/>
  <c r="CR60" i="1"/>
  <c r="CR50" i="1"/>
  <c r="CR39" i="1"/>
  <c r="CR29" i="1"/>
  <c r="CR18" i="1"/>
  <c r="CR7" i="1"/>
  <c r="CT83" i="1"/>
  <c r="CT72" i="1"/>
  <c r="CT61" i="1"/>
  <c r="CT51" i="1"/>
  <c r="CT40" i="1"/>
  <c r="CT29" i="1"/>
  <c r="CT19" i="1"/>
  <c r="CT8" i="1"/>
  <c r="CV83" i="1"/>
  <c r="CV73" i="1"/>
  <c r="CV62" i="1"/>
  <c r="CV51" i="1"/>
  <c r="CV40" i="1"/>
  <c r="CV24" i="1"/>
  <c r="CV11" i="1"/>
  <c r="CX79" i="1"/>
  <c r="CX60" i="1"/>
  <c r="CX42" i="1"/>
  <c r="CX24" i="1"/>
  <c r="CX6" i="1"/>
  <c r="CZ73" i="1"/>
  <c r="CZ55" i="1"/>
  <c r="CZ37" i="1"/>
  <c r="CZ18" i="1"/>
  <c r="DB86" i="1"/>
  <c r="DB68" i="1"/>
  <c r="DB50" i="1"/>
  <c r="DB31" i="1"/>
  <c r="DB13" i="1"/>
  <c r="DD81" i="1"/>
  <c r="DD62" i="1"/>
  <c r="DD44" i="1"/>
  <c r="DD22" i="1"/>
  <c r="DF84" i="1"/>
  <c r="DF59" i="1"/>
  <c r="DF34" i="1"/>
  <c r="DF7" i="1"/>
  <c r="DH68" i="1"/>
  <c r="DH42" i="1"/>
  <c r="DH5" i="1"/>
  <c r="CN7" i="1"/>
  <c r="CJ84" i="1"/>
  <c r="CJ76" i="1"/>
  <c r="CL68" i="1"/>
  <c r="CJ60" i="1"/>
  <c r="CJ52" i="1"/>
  <c r="CJ44" i="1"/>
  <c r="CJ36" i="1"/>
  <c r="CJ28" i="1"/>
  <c r="CJ20" i="1"/>
  <c r="CJ12" i="1"/>
  <c r="CJ4" i="1"/>
  <c r="CL67" i="1"/>
  <c r="CJ43" i="1"/>
  <c r="CJ35" i="1"/>
  <c r="CJ27" i="1"/>
  <c r="CJ19" i="1"/>
  <c r="CJ11" i="1"/>
  <c r="CJ3" i="1"/>
  <c r="CJ83" i="1"/>
  <c r="CP24" i="1"/>
  <c r="CP16" i="1"/>
  <c r="CP8" i="1"/>
  <c r="CJ75" i="1"/>
  <c r="CJ59" i="1"/>
  <c r="CJ51" i="1"/>
  <c r="CP2" i="1"/>
  <c r="CP81" i="1"/>
  <c r="CP73" i="1"/>
  <c r="CP65" i="1"/>
  <c r="CP57" i="1"/>
  <c r="CP49" i="1"/>
  <c r="CP41" i="1"/>
  <c r="CP33" i="1"/>
  <c r="CP25" i="1"/>
  <c r="CP17" i="1"/>
  <c r="CP9" i="1"/>
  <c r="CJ78" i="1"/>
  <c r="CJ70" i="1"/>
  <c r="CJ14" i="1"/>
  <c r="CJ6" i="1"/>
  <c r="CF34" i="1"/>
  <c r="CF26" i="1"/>
  <c r="CH56" i="1"/>
  <c r="CN59" i="1"/>
  <c r="CN73" i="1"/>
  <c r="CH48" i="1"/>
  <c r="CL60" i="1"/>
  <c r="CF82" i="1"/>
  <c r="CF18" i="1"/>
  <c r="CH40" i="1"/>
  <c r="CL82" i="1"/>
  <c r="CN43" i="1"/>
  <c r="CL86" i="1"/>
  <c r="CL78" i="1"/>
  <c r="CL70" i="1"/>
  <c r="CF74" i="1"/>
  <c r="CF10" i="1"/>
  <c r="CH32" i="1"/>
  <c r="CL72" i="1"/>
  <c r="CN27" i="1"/>
  <c r="CN85" i="1"/>
  <c r="CN77" i="1"/>
  <c r="CN69" i="1"/>
  <c r="CN61" i="1"/>
  <c r="CN53" i="1"/>
  <c r="CN45" i="1"/>
  <c r="CL37" i="1"/>
  <c r="CJ29" i="1"/>
  <c r="CJ21" i="1"/>
  <c r="CJ13" i="1"/>
  <c r="CJ5" i="1"/>
  <c r="CF66" i="1"/>
  <c r="CH2" i="1"/>
  <c r="CH24" i="1"/>
  <c r="CL50" i="1"/>
  <c r="CN8" i="1"/>
  <c r="CF58" i="1"/>
  <c r="CH80" i="1"/>
  <c r="CH16" i="1"/>
  <c r="CL40" i="1"/>
  <c r="CP53" i="1"/>
  <c r="CF50" i="1"/>
  <c r="CH72" i="1"/>
  <c r="CH8" i="1"/>
  <c r="CL26" i="1"/>
  <c r="CF42" i="1"/>
  <c r="CH64" i="1"/>
  <c r="CJ86" i="1"/>
  <c r="CL13" i="1"/>
  <c r="CL62" i="1"/>
  <c r="CN62" i="1"/>
  <c r="CL54" i="1"/>
  <c r="CN54" i="1"/>
  <c r="CL46" i="1"/>
  <c r="CN46" i="1"/>
  <c r="CL38" i="1"/>
  <c r="CN38" i="1"/>
  <c r="CL30" i="1"/>
  <c r="CN30" i="1"/>
  <c r="CL22" i="1"/>
  <c r="CN22" i="1"/>
  <c r="CL14" i="1"/>
  <c r="CN14" i="1"/>
  <c r="CL6" i="1"/>
  <c r="CN6" i="1"/>
  <c r="CF81" i="1"/>
  <c r="CF73" i="1"/>
  <c r="CF65" i="1"/>
  <c r="CF57" i="1"/>
  <c r="CF49" i="1"/>
  <c r="CF41" i="1"/>
  <c r="CF33" i="1"/>
  <c r="CF25" i="1"/>
  <c r="CF17" i="1"/>
  <c r="CF9" i="1"/>
  <c r="CH87" i="1"/>
  <c r="CH79" i="1"/>
  <c r="CH71" i="1"/>
  <c r="CH63" i="1"/>
  <c r="CH55" i="1"/>
  <c r="CH47" i="1"/>
  <c r="CH31" i="1"/>
  <c r="CH23" i="1"/>
  <c r="CH15" i="1"/>
  <c r="CH7" i="1"/>
  <c r="CJ85" i="1"/>
  <c r="CJ77" i="1"/>
  <c r="CJ69" i="1"/>
  <c r="CJ61" i="1"/>
  <c r="CJ53" i="1"/>
  <c r="CJ45" i="1"/>
  <c r="CJ37" i="1"/>
  <c r="CL81" i="1"/>
  <c r="CL69" i="1"/>
  <c r="CL59" i="1"/>
  <c r="CL49" i="1"/>
  <c r="CL25" i="1"/>
  <c r="CL11" i="1"/>
  <c r="CN86" i="1"/>
  <c r="CN72" i="1"/>
  <c r="CN57" i="1"/>
  <c r="CN41" i="1"/>
  <c r="CN25" i="1"/>
  <c r="CP70" i="1"/>
  <c r="CP47" i="1"/>
  <c r="CP39" i="1"/>
  <c r="CL39" i="1"/>
  <c r="CP37" i="1"/>
  <c r="CN37" i="1"/>
  <c r="CP29" i="1"/>
  <c r="CN29" i="1"/>
  <c r="CP21" i="1"/>
  <c r="CN21" i="1"/>
  <c r="CP13" i="1"/>
  <c r="CN13" i="1"/>
  <c r="CP5" i="1"/>
  <c r="CN5" i="1"/>
  <c r="CF2" i="1"/>
  <c r="CF80" i="1"/>
  <c r="CF72" i="1"/>
  <c r="CF64" i="1"/>
  <c r="CF56" i="1"/>
  <c r="CF48" i="1"/>
  <c r="CF40" i="1"/>
  <c r="CF32" i="1"/>
  <c r="CF24" i="1"/>
  <c r="CF16" i="1"/>
  <c r="CF8" i="1"/>
  <c r="CH86" i="1"/>
  <c r="CH78" i="1"/>
  <c r="CH70" i="1"/>
  <c r="CH62" i="1"/>
  <c r="CH54" i="1"/>
  <c r="CH46" i="1"/>
  <c r="CH38" i="1"/>
  <c r="CH30" i="1"/>
  <c r="CH22" i="1"/>
  <c r="CH14" i="1"/>
  <c r="CH6" i="1"/>
  <c r="CJ68" i="1"/>
  <c r="CL80" i="1"/>
  <c r="CL58" i="1"/>
  <c r="CL48" i="1"/>
  <c r="CL35" i="1"/>
  <c r="CL24" i="1"/>
  <c r="CL10" i="1"/>
  <c r="CN83" i="1"/>
  <c r="CN71" i="1"/>
  <c r="CN56" i="1"/>
  <c r="CN40" i="1"/>
  <c r="CN24" i="1"/>
  <c r="CP87" i="1"/>
  <c r="CP69" i="1"/>
  <c r="CP46" i="1"/>
  <c r="CP7" i="1"/>
  <c r="CL7" i="1"/>
  <c r="CN84" i="1"/>
  <c r="CP84" i="1"/>
  <c r="CN76" i="1"/>
  <c r="CP76" i="1"/>
  <c r="CN68" i="1"/>
  <c r="CP68" i="1"/>
  <c r="CN60" i="1"/>
  <c r="CP60" i="1"/>
  <c r="CN52" i="1"/>
  <c r="CP52" i="1"/>
  <c r="CN44" i="1"/>
  <c r="CP44" i="1"/>
  <c r="CL36" i="1"/>
  <c r="CN36" i="1"/>
  <c r="CP36" i="1"/>
  <c r="CL28" i="1"/>
  <c r="CN28" i="1"/>
  <c r="CP28" i="1"/>
  <c r="CL20" i="1"/>
  <c r="CN20" i="1"/>
  <c r="CP20" i="1"/>
  <c r="CL12" i="1"/>
  <c r="CN12" i="1"/>
  <c r="CP12" i="1"/>
  <c r="CL4" i="1"/>
  <c r="CN4" i="1"/>
  <c r="CP4" i="1"/>
  <c r="CF87" i="1"/>
  <c r="CF79" i="1"/>
  <c r="CF71" i="1"/>
  <c r="CF63" i="1"/>
  <c r="CF55" i="1"/>
  <c r="CF47" i="1"/>
  <c r="CF39" i="1"/>
  <c r="CF23" i="1"/>
  <c r="CF7" i="1"/>
  <c r="CH85" i="1"/>
  <c r="CH77" i="1"/>
  <c r="CH69" i="1"/>
  <c r="CH61" i="1"/>
  <c r="CH53" i="1"/>
  <c r="CH45" i="1"/>
  <c r="CH37" i="1"/>
  <c r="CH29" i="1"/>
  <c r="CH21" i="1"/>
  <c r="CH13" i="1"/>
  <c r="CH5" i="1"/>
  <c r="CJ67" i="1"/>
  <c r="CL77" i="1"/>
  <c r="CL57" i="1"/>
  <c r="CL45" i="1"/>
  <c r="CL34" i="1"/>
  <c r="CL21" i="1"/>
  <c r="CL9" i="1"/>
  <c r="CN81" i="1"/>
  <c r="CN70" i="1"/>
  <c r="CN55" i="1"/>
  <c r="CN39" i="1"/>
  <c r="CP86" i="1"/>
  <c r="CP63" i="1"/>
  <c r="CP45" i="1"/>
  <c r="CP15" i="1"/>
  <c r="CL15" i="1"/>
  <c r="CD83" i="1"/>
  <c r="CP83" i="1"/>
  <c r="BZ75" i="1"/>
  <c r="CP75" i="1"/>
  <c r="BR67" i="1"/>
  <c r="CP67" i="1"/>
  <c r="BZ59" i="1"/>
  <c r="CP59" i="1"/>
  <c r="BR51" i="1"/>
  <c r="CP51" i="1"/>
  <c r="BZ43" i="1"/>
  <c r="CP43" i="1"/>
  <c r="BR35" i="1"/>
  <c r="CP35" i="1"/>
  <c r="BX27" i="1"/>
  <c r="CP27" i="1"/>
  <c r="BR19" i="1"/>
  <c r="CN19" i="1"/>
  <c r="CP19" i="1"/>
  <c r="BX11" i="1"/>
  <c r="CN11" i="1"/>
  <c r="CP11" i="1"/>
  <c r="CN3" i="1"/>
  <c r="CP3" i="1"/>
  <c r="CF86" i="1"/>
  <c r="CF78" i="1"/>
  <c r="CF70" i="1"/>
  <c r="CF62" i="1"/>
  <c r="CF54" i="1"/>
  <c r="CF46" i="1"/>
  <c r="CF38" i="1"/>
  <c r="CF30" i="1"/>
  <c r="CF22" i="1"/>
  <c r="CF14" i="1"/>
  <c r="CF6" i="1"/>
  <c r="CH84" i="1"/>
  <c r="CH76" i="1"/>
  <c r="CH68" i="1"/>
  <c r="CH60" i="1"/>
  <c r="CH52" i="1"/>
  <c r="CH44" i="1"/>
  <c r="CH36" i="1"/>
  <c r="CH28" i="1"/>
  <c r="CH20" i="1"/>
  <c r="CH12" i="1"/>
  <c r="CH4" i="1"/>
  <c r="CJ66" i="1"/>
  <c r="CL2" i="1"/>
  <c r="CL76" i="1"/>
  <c r="CL56" i="1"/>
  <c r="CL44" i="1"/>
  <c r="CL33" i="1"/>
  <c r="CL19" i="1"/>
  <c r="CL8" i="1"/>
  <c r="CN80" i="1"/>
  <c r="CN67" i="1"/>
  <c r="CN51" i="1"/>
  <c r="CN35" i="1"/>
  <c r="CN17" i="1"/>
  <c r="CP85" i="1"/>
  <c r="CP62" i="1"/>
  <c r="CP38" i="1"/>
  <c r="CP31" i="1"/>
  <c r="CL31" i="1"/>
  <c r="BV82" i="1"/>
  <c r="CN82" i="1"/>
  <c r="CP82" i="1"/>
  <c r="BV74" i="1"/>
  <c r="CN74" i="1"/>
  <c r="CP74" i="1"/>
  <c r="BX66" i="1"/>
  <c r="CN66" i="1"/>
  <c r="CP66" i="1"/>
  <c r="BX58" i="1"/>
  <c r="CN58" i="1"/>
  <c r="CP58" i="1"/>
  <c r="BX50" i="1"/>
  <c r="CN50" i="1"/>
  <c r="CP50" i="1"/>
  <c r="BV42" i="1"/>
  <c r="CN42" i="1"/>
  <c r="CP42" i="1"/>
  <c r="BX34" i="1"/>
  <c r="CN34" i="1"/>
  <c r="CP34" i="1"/>
  <c r="BV26" i="1"/>
  <c r="CN26" i="1"/>
  <c r="CP26" i="1"/>
  <c r="BX18" i="1"/>
  <c r="CN18" i="1"/>
  <c r="CP18" i="1"/>
  <c r="BX10" i="1"/>
  <c r="CN10" i="1"/>
  <c r="CP10" i="1"/>
  <c r="CF85" i="1"/>
  <c r="CF77" i="1"/>
  <c r="CF69" i="1"/>
  <c r="CF61" i="1"/>
  <c r="CF53" i="1"/>
  <c r="CF45" i="1"/>
  <c r="CF37" i="1"/>
  <c r="CF29" i="1"/>
  <c r="CF21" i="1"/>
  <c r="CF13" i="1"/>
  <c r="CF5" i="1"/>
  <c r="CH83" i="1"/>
  <c r="CH75" i="1"/>
  <c r="CH67" i="1"/>
  <c r="CH59" i="1"/>
  <c r="CH51" i="1"/>
  <c r="CH43" i="1"/>
  <c r="CH35" i="1"/>
  <c r="CH27" i="1"/>
  <c r="CH19" i="1"/>
  <c r="CH11" i="1"/>
  <c r="CH3" i="1"/>
  <c r="CJ81" i="1"/>
  <c r="CJ73" i="1"/>
  <c r="CJ65" i="1"/>
  <c r="CJ57" i="1"/>
  <c r="CJ49" i="1"/>
  <c r="CJ41" i="1"/>
  <c r="CJ33" i="1"/>
  <c r="CJ25" i="1"/>
  <c r="CJ17" i="1"/>
  <c r="CJ9" i="1"/>
  <c r="CL85" i="1"/>
  <c r="CL75" i="1"/>
  <c r="CL65" i="1"/>
  <c r="CL53" i="1"/>
  <c r="CL43" i="1"/>
  <c r="CL32" i="1"/>
  <c r="CL18" i="1"/>
  <c r="CL5" i="1"/>
  <c r="CN79" i="1"/>
  <c r="CN65" i="1"/>
  <c r="CN49" i="1"/>
  <c r="CN33" i="1"/>
  <c r="CN16" i="1"/>
  <c r="CP79" i="1"/>
  <c r="CP61" i="1"/>
  <c r="CP30" i="1"/>
  <c r="CF84" i="1"/>
  <c r="CF76" i="1"/>
  <c r="CF68" i="1"/>
  <c r="CF60" i="1"/>
  <c r="CF52" i="1"/>
  <c r="CF44" i="1"/>
  <c r="CF36" i="1"/>
  <c r="CF28" i="1"/>
  <c r="CF20" i="1"/>
  <c r="CF12" i="1"/>
  <c r="CF4" i="1"/>
  <c r="CH82" i="1"/>
  <c r="CH74" i="1"/>
  <c r="CH66" i="1"/>
  <c r="CH58" i="1"/>
  <c r="CH50" i="1"/>
  <c r="CH42" i="1"/>
  <c r="CH34" i="1"/>
  <c r="CH26" i="1"/>
  <c r="CH18" i="1"/>
  <c r="CH10" i="1"/>
  <c r="CJ2" i="1"/>
  <c r="CJ80" i="1"/>
  <c r="CJ64" i="1"/>
  <c r="CJ48" i="1"/>
  <c r="CJ32" i="1"/>
  <c r="CJ24" i="1"/>
  <c r="CJ16" i="1"/>
  <c r="CJ8" i="1"/>
  <c r="CL84" i="1"/>
  <c r="CL74" i="1"/>
  <c r="CL64" i="1"/>
  <c r="CL52" i="1"/>
  <c r="CL42" i="1"/>
  <c r="CL29" i="1"/>
  <c r="CL17" i="1"/>
  <c r="CL3" i="1"/>
  <c r="CN78" i="1"/>
  <c r="CN15" i="1"/>
  <c r="CP78" i="1"/>
  <c r="CP55" i="1"/>
  <c r="CP22" i="1"/>
  <c r="CP23" i="1"/>
  <c r="CL23" i="1"/>
  <c r="CN87" i="1"/>
  <c r="CP71" i="1"/>
  <c r="BZ72" i="1"/>
  <c r="CP72" i="1"/>
  <c r="BR64" i="1"/>
  <c r="CP64" i="1"/>
  <c r="BZ56" i="1"/>
  <c r="CP56" i="1"/>
  <c r="BR48" i="1"/>
  <c r="CP48" i="1"/>
  <c r="CB40" i="1"/>
  <c r="CP40" i="1"/>
  <c r="BR32" i="1"/>
  <c r="CP32" i="1"/>
  <c r="CF83" i="1"/>
  <c r="CF75" i="1"/>
  <c r="CF67" i="1"/>
  <c r="CF59" i="1"/>
  <c r="CF51" i="1"/>
  <c r="CF43" i="1"/>
  <c r="CF35" i="1"/>
  <c r="CF27" i="1"/>
  <c r="CF19" i="1"/>
  <c r="CF11" i="1"/>
  <c r="CF3" i="1"/>
  <c r="CH81" i="1"/>
  <c r="CH73" i="1"/>
  <c r="CH65" i="1"/>
  <c r="CH57" i="1"/>
  <c r="CH49" i="1"/>
  <c r="CH41" i="1"/>
  <c r="CH33" i="1"/>
  <c r="CH25" i="1"/>
  <c r="CH17" i="1"/>
  <c r="CH9" i="1"/>
  <c r="CJ87" i="1"/>
  <c r="CJ79" i="1"/>
  <c r="CJ71" i="1"/>
  <c r="CJ63" i="1"/>
  <c r="CJ55" i="1"/>
  <c r="CJ47" i="1"/>
  <c r="CJ39" i="1"/>
  <c r="CJ31" i="1"/>
  <c r="CJ23" i="1"/>
  <c r="CJ15" i="1"/>
  <c r="CJ7" i="1"/>
  <c r="CL83" i="1"/>
  <c r="CL73" i="1"/>
  <c r="CL61" i="1"/>
  <c r="CL51" i="1"/>
  <c r="CL41" i="1"/>
  <c r="CL27" i="1"/>
  <c r="CL16" i="1"/>
  <c r="CN2" i="1"/>
  <c r="CN75" i="1"/>
  <c r="CN63" i="1"/>
  <c r="CN47" i="1"/>
  <c r="CN31" i="1"/>
  <c r="CN9" i="1"/>
  <c r="CP77" i="1"/>
  <c r="CP54" i="1"/>
  <c r="CP14" i="1"/>
  <c r="BX2" i="1"/>
  <c r="BX77" i="1"/>
  <c r="CD37" i="1"/>
  <c r="BX13" i="1"/>
  <c r="BV5" i="1"/>
  <c r="BZ86" i="1"/>
  <c r="BZ70" i="1"/>
  <c r="CB62" i="1"/>
  <c r="BT54" i="1"/>
  <c r="BV84" i="1"/>
  <c r="BV76" i="1"/>
  <c r="BV68" i="1"/>
  <c r="BV60" i="1"/>
  <c r="BV52" i="1"/>
  <c r="BV44" i="1"/>
  <c r="BV36" i="1"/>
  <c r="BV28" i="1"/>
  <c r="BV20" i="1"/>
  <c r="BV12" i="1"/>
  <c r="CD4" i="1"/>
  <c r="BR16" i="1"/>
  <c r="BR46" i="1"/>
  <c r="BT38" i="1"/>
  <c r="BR30" i="1"/>
  <c r="BT22" i="1"/>
  <c r="BR14" i="1"/>
  <c r="BT6" i="1"/>
  <c r="CB71" i="1"/>
  <c r="CB39" i="1"/>
  <c r="CD69" i="1"/>
  <c r="BZ69" i="1"/>
  <c r="CB69" i="1"/>
  <c r="BT69" i="1"/>
  <c r="CB45" i="1"/>
  <c r="BZ45" i="1"/>
  <c r="BR45" i="1"/>
  <c r="BT45" i="1"/>
  <c r="BZ21" i="1"/>
  <c r="BR21" i="1"/>
  <c r="BT21" i="1"/>
  <c r="CD21" i="1"/>
  <c r="CB21" i="1"/>
  <c r="BP81" i="1"/>
  <c r="CD81" i="1"/>
  <c r="BV81" i="1"/>
  <c r="BX81" i="1"/>
  <c r="BP73" i="1"/>
  <c r="CD73" i="1"/>
  <c r="BV73" i="1"/>
  <c r="BX73" i="1"/>
  <c r="CB73" i="1"/>
  <c r="BP65" i="1"/>
  <c r="CD65" i="1"/>
  <c r="CB65" i="1"/>
  <c r="BV65" i="1"/>
  <c r="BX65" i="1"/>
  <c r="BP57" i="1"/>
  <c r="CD57" i="1"/>
  <c r="BV57" i="1"/>
  <c r="CB57" i="1"/>
  <c r="BX57" i="1"/>
  <c r="BP49" i="1"/>
  <c r="CD49" i="1"/>
  <c r="BV49" i="1"/>
  <c r="BX49" i="1"/>
  <c r="BP41" i="1"/>
  <c r="CD41" i="1"/>
  <c r="BV41" i="1"/>
  <c r="BX41" i="1"/>
  <c r="CB41" i="1"/>
  <c r="BP33" i="1"/>
  <c r="CD33" i="1"/>
  <c r="CB33" i="1"/>
  <c r="BV33" i="1"/>
  <c r="BX33" i="1"/>
  <c r="BP25" i="1"/>
  <c r="CD25" i="1"/>
  <c r="BV25" i="1"/>
  <c r="CB25" i="1"/>
  <c r="BX25" i="1"/>
  <c r="BP17" i="1"/>
  <c r="CD17" i="1"/>
  <c r="BV17" i="1"/>
  <c r="BX17" i="1"/>
  <c r="BP9" i="1"/>
  <c r="CB9" i="1"/>
  <c r="CD9" i="1"/>
  <c r="BV9" i="1"/>
  <c r="BX9" i="1"/>
  <c r="BZ9" i="1"/>
  <c r="BR82" i="1"/>
  <c r="BR74" i="1"/>
  <c r="BT86" i="1"/>
  <c r="BT70" i="1"/>
  <c r="BX82" i="1"/>
  <c r="BZ2" i="1"/>
  <c r="BZ33" i="1"/>
  <c r="BZ10" i="1"/>
  <c r="CB5" i="1"/>
  <c r="BZ85" i="1"/>
  <c r="BT85" i="1"/>
  <c r="CD85" i="1"/>
  <c r="CB85" i="1"/>
  <c r="BZ61" i="1"/>
  <c r="BR61" i="1"/>
  <c r="BT61" i="1"/>
  <c r="CD29" i="1"/>
  <c r="BZ29" i="1"/>
  <c r="BR29" i="1"/>
  <c r="BT29" i="1"/>
  <c r="BN80" i="1"/>
  <c r="CD80" i="1"/>
  <c r="BV80" i="1"/>
  <c r="CB80" i="1"/>
  <c r="BT80" i="1"/>
  <c r="BH72" i="1"/>
  <c r="CD72" i="1"/>
  <c r="BV72" i="1"/>
  <c r="BT72" i="1"/>
  <c r="BN64" i="1"/>
  <c r="CD64" i="1"/>
  <c r="BV64" i="1"/>
  <c r="BT64" i="1"/>
  <c r="BN56" i="1"/>
  <c r="CD56" i="1"/>
  <c r="BV56" i="1"/>
  <c r="CB56" i="1"/>
  <c r="BT56" i="1"/>
  <c r="BP48" i="1"/>
  <c r="CD48" i="1"/>
  <c r="BV48" i="1"/>
  <c r="CB48" i="1"/>
  <c r="BT48" i="1"/>
  <c r="BN40" i="1"/>
  <c r="CD40" i="1"/>
  <c r="BV40" i="1"/>
  <c r="BT40" i="1"/>
  <c r="BF32" i="1"/>
  <c r="CD32" i="1"/>
  <c r="BV32" i="1"/>
  <c r="BT32" i="1"/>
  <c r="BN24" i="1"/>
  <c r="CD24" i="1"/>
  <c r="BV24" i="1"/>
  <c r="CB24" i="1"/>
  <c r="BT24" i="1"/>
  <c r="BH16" i="1"/>
  <c r="CB16" i="1"/>
  <c r="CD16" i="1"/>
  <c r="BV16" i="1"/>
  <c r="BT16" i="1"/>
  <c r="BP8" i="1"/>
  <c r="CB8" i="1"/>
  <c r="CD8" i="1"/>
  <c r="BV8" i="1"/>
  <c r="BT8" i="1"/>
  <c r="BR81" i="1"/>
  <c r="BR73" i="1"/>
  <c r="BR62" i="1"/>
  <c r="BT84" i="1"/>
  <c r="BT68" i="1"/>
  <c r="BT52" i="1"/>
  <c r="BT36" i="1"/>
  <c r="BT20" i="1"/>
  <c r="BT4" i="1"/>
  <c r="BV58" i="1"/>
  <c r="BV10" i="1"/>
  <c r="BX80" i="1"/>
  <c r="BX64" i="1"/>
  <c r="BX48" i="1"/>
  <c r="BX32" i="1"/>
  <c r="BX16" i="1"/>
  <c r="BZ51" i="1"/>
  <c r="BZ32" i="1"/>
  <c r="BZ8" i="1"/>
  <c r="CB64" i="1"/>
  <c r="CD84" i="1"/>
  <c r="CD27" i="1"/>
  <c r="CD74" i="1"/>
  <c r="BT74" i="1"/>
  <c r="BZ74" i="1"/>
  <c r="CD66" i="1"/>
  <c r="BT66" i="1"/>
  <c r="CB66" i="1"/>
  <c r="BZ66" i="1"/>
  <c r="BR66" i="1"/>
  <c r="CD50" i="1"/>
  <c r="BT50" i="1"/>
  <c r="BZ50" i="1"/>
  <c r="BR50" i="1"/>
  <c r="CD42" i="1"/>
  <c r="BT42" i="1"/>
  <c r="BZ42" i="1"/>
  <c r="BR42" i="1"/>
  <c r="CD34" i="1"/>
  <c r="BT34" i="1"/>
  <c r="CB34" i="1"/>
  <c r="BZ34" i="1"/>
  <c r="BR34" i="1"/>
  <c r="CD26" i="1"/>
  <c r="BT26" i="1"/>
  <c r="CB26" i="1"/>
  <c r="BZ26" i="1"/>
  <c r="BR26" i="1"/>
  <c r="CB18" i="1"/>
  <c r="CD18" i="1"/>
  <c r="BT18" i="1"/>
  <c r="BZ18" i="1"/>
  <c r="BR18" i="1"/>
  <c r="BN87" i="1"/>
  <c r="CD87" i="1"/>
  <c r="CB87" i="1"/>
  <c r="BX87" i="1"/>
  <c r="BZ87" i="1"/>
  <c r="BN79" i="1"/>
  <c r="CD79" i="1"/>
  <c r="BX79" i="1"/>
  <c r="CB79" i="1"/>
  <c r="BZ79" i="1"/>
  <c r="BN71" i="1"/>
  <c r="CD71" i="1"/>
  <c r="BX71" i="1"/>
  <c r="BZ71" i="1"/>
  <c r="BR71" i="1"/>
  <c r="BN63" i="1"/>
  <c r="CD63" i="1"/>
  <c r="BX63" i="1"/>
  <c r="BZ63" i="1"/>
  <c r="BR63" i="1"/>
  <c r="CB63" i="1"/>
  <c r="BN55" i="1"/>
  <c r="CD55" i="1"/>
  <c r="CB55" i="1"/>
  <c r="BX55" i="1"/>
  <c r="BZ55" i="1"/>
  <c r="BR55" i="1"/>
  <c r="BN47" i="1"/>
  <c r="CD47" i="1"/>
  <c r="BX47" i="1"/>
  <c r="CB47" i="1"/>
  <c r="BZ47" i="1"/>
  <c r="BR47" i="1"/>
  <c r="BN39" i="1"/>
  <c r="CD39" i="1"/>
  <c r="BX39" i="1"/>
  <c r="BZ39" i="1"/>
  <c r="BR39" i="1"/>
  <c r="BN31" i="1"/>
  <c r="CD31" i="1"/>
  <c r="BX31" i="1"/>
  <c r="BZ31" i="1"/>
  <c r="BR31" i="1"/>
  <c r="CB31" i="1"/>
  <c r="BN23" i="1"/>
  <c r="CD23" i="1"/>
  <c r="CB23" i="1"/>
  <c r="BX23" i="1"/>
  <c r="BZ23" i="1"/>
  <c r="BR23" i="1"/>
  <c r="BJ15" i="1"/>
  <c r="CD15" i="1"/>
  <c r="BX15" i="1"/>
  <c r="BZ15" i="1"/>
  <c r="BR15" i="1"/>
  <c r="BP7" i="1"/>
  <c r="CD7" i="1"/>
  <c r="CB7" i="1"/>
  <c r="BX7" i="1"/>
  <c r="BR7" i="1"/>
  <c r="BR2" i="1"/>
  <c r="BR80" i="1"/>
  <c r="BR72" i="1"/>
  <c r="BR59" i="1"/>
  <c r="BR43" i="1"/>
  <c r="BR27" i="1"/>
  <c r="BR11" i="1"/>
  <c r="BT81" i="1"/>
  <c r="BT65" i="1"/>
  <c r="BT49" i="1"/>
  <c r="BT33" i="1"/>
  <c r="BT17" i="1"/>
  <c r="BV87" i="1"/>
  <c r="BV71" i="1"/>
  <c r="BV55" i="1"/>
  <c r="BV39" i="1"/>
  <c r="BV23" i="1"/>
  <c r="BV7" i="1"/>
  <c r="BX61" i="1"/>
  <c r="BX45" i="1"/>
  <c r="BX29" i="1"/>
  <c r="BZ83" i="1"/>
  <c r="BZ67" i="1"/>
  <c r="BZ49" i="1"/>
  <c r="BZ27" i="1"/>
  <c r="BZ7" i="1"/>
  <c r="CB32" i="1"/>
  <c r="CD20" i="1"/>
  <c r="CB77" i="1"/>
  <c r="BZ77" i="1"/>
  <c r="CD77" i="1"/>
  <c r="BT77" i="1"/>
  <c r="BZ53" i="1"/>
  <c r="BR53" i="1"/>
  <c r="CD53" i="1"/>
  <c r="BT53" i="1"/>
  <c r="CB53" i="1"/>
  <c r="BZ37" i="1"/>
  <c r="BR37" i="1"/>
  <c r="CB37" i="1"/>
  <c r="BT37" i="1"/>
  <c r="BZ13" i="1"/>
  <c r="BR13" i="1"/>
  <c r="CB13" i="1"/>
  <c r="CD13" i="1"/>
  <c r="BT13" i="1"/>
  <c r="BJ86" i="1"/>
  <c r="CD86" i="1"/>
  <c r="BX86" i="1"/>
  <c r="BV86" i="1"/>
  <c r="BJ78" i="1"/>
  <c r="CD78" i="1"/>
  <c r="BX78" i="1"/>
  <c r="CB78" i="1"/>
  <c r="BV78" i="1"/>
  <c r="BJ70" i="1"/>
  <c r="CD70" i="1"/>
  <c r="BX70" i="1"/>
  <c r="CB70" i="1"/>
  <c r="BV70" i="1"/>
  <c r="BJ62" i="1"/>
  <c r="CD62" i="1"/>
  <c r="BX62" i="1"/>
  <c r="BV62" i="1"/>
  <c r="BJ54" i="1"/>
  <c r="CD54" i="1"/>
  <c r="BX54" i="1"/>
  <c r="BZ54" i="1"/>
  <c r="BV54" i="1"/>
  <c r="BJ46" i="1"/>
  <c r="CD46" i="1"/>
  <c r="BX46" i="1"/>
  <c r="CB46" i="1"/>
  <c r="BZ46" i="1"/>
  <c r="BV46" i="1"/>
  <c r="BJ38" i="1"/>
  <c r="CD38" i="1"/>
  <c r="BX38" i="1"/>
  <c r="BZ38" i="1"/>
  <c r="CB38" i="1"/>
  <c r="BV38" i="1"/>
  <c r="BJ30" i="1"/>
  <c r="CD30" i="1"/>
  <c r="BX30" i="1"/>
  <c r="BZ30" i="1"/>
  <c r="BV30" i="1"/>
  <c r="BJ22" i="1"/>
  <c r="CD22" i="1"/>
  <c r="BX22" i="1"/>
  <c r="BZ22" i="1"/>
  <c r="BV22" i="1"/>
  <c r="BJ14" i="1"/>
  <c r="CD14" i="1"/>
  <c r="BX14" i="1"/>
  <c r="BZ14" i="1"/>
  <c r="CB14" i="1"/>
  <c r="BV14" i="1"/>
  <c r="BL6" i="1"/>
  <c r="CD6" i="1"/>
  <c r="BZ6" i="1"/>
  <c r="CB6" i="1"/>
  <c r="BX6" i="1"/>
  <c r="BV6" i="1"/>
  <c r="BR87" i="1"/>
  <c r="BR79" i="1"/>
  <c r="BR70" i="1"/>
  <c r="BR57" i="1"/>
  <c r="BR41" i="1"/>
  <c r="BR25" i="1"/>
  <c r="BR9" i="1"/>
  <c r="BT79" i="1"/>
  <c r="BT63" i="1"/>
  <c r="BT47" i="1"/>
  <c r="BT31" i="1"/>
  <c r="BT15" i="1"/>
  <c r="BV85" i="1"/>
  <c r="BV69" i="1"/>
  <c r="BV53" i="1"/>
  <c r="BV37" i="1"/>
  <c r="BV21" i="1"/>
  <c r="BX75" i="1"/>
  <c r="BX59" i="1"/>
  <c r="BX43" i="1"/>
  <c r="BZ81" i="1"/>
  <c r="BZ65" i="1"/>
  <c r="BZ48" i="1"/>
  <c r="BZ25" i="1"/>
  <c r="CB86" i="1"/>
  <c r="CB61" i="1"/>
  <c r="CB30" i="1"/>
  <c r="CD68" i="1"/>
  <c r="CD19" i="1"/>
  <c r="BZ5" i="1"/>
  <c r="CD5" i="1"/>
  <c r="BR5" i="1"/>
  <c r="BT5" i="1"/>
  <c r="BR86" i="1"/>
  <c r="BR78" i="1"/>
  <c r="BR69" i="1"/>
  <c r="BR56" i="1"/>
  <c r="BR40" i="1"/>
  <c r="BR24" i="1"/>
  <c r="BR8" i="1"/>
  <c r="BT78" i="1"/>
  <c r="BT62" i="1"/>
  <c r="BT46" i="1"/>
  <c r="BT30" i="1"/>
  <c r="BT14" i="1"/>
  <c r="BV4" i="1"/>
  <c r="BX74" i="1"/>
  <c r="BX42" i="1"/>
  <c r="BX26" i="1"/>
  <c r="BZ80" i="1"/>
  <c r="BZ64" i="1"/>
  <c r="BZ24" i="1"/>
  <c r="CB82" i="1"/>
  <c r="CB54" i="1"/>
  <c r="CB29" i="1"/>
  <c r="CD61" i="1"/>
  <c r="CB84" i="1"/>
  <c r="BZ84" i="1"/>
  <c r="BX84" i="1"/>
  <c r="CB76" i="1"/>
  <c r="BZ76" i="1"/>
  <c r="CD76" i="1"/>
  <c r="BX76" i="1"/>
  <c r="CB68" i="1"/>
  <c r="BZ68" i="1"/>
  <c r="BX68" i="1"/>
  <c r="CB60" i="1"/>
  <c r="BZ60" i="1"/>
  <c r="BR60" i="1"/>
  <c r="BX60" i="1"/>
  <c r="CB52" i="1"/>
  <c r="BZ52" i="1"/>
  <c r="BR52" i="1"/>
  <c r="CD52" i="1"/>
  <c r="BX52" i="1"/>
  <c r="CB44" i="1"/>
  <c r="BZ44" i="1"/>
  <c r="BR44" i="1"/>
  <c r="CD44" i="1"/>
  <c r="BX44" i="1"/>
  <c r="CB36" i="1"/>
  <c r="BZ36" i="1"/>
  <c r="BR36" i="1"/>
  <c r="CD36" i="1"/>
  <c r="BX36" i="1"/>
  <c r="CB28" i="1"/>
  <c r="CD28" i="1"/>
  <c r="BZ28" i="1"/>
  <c r="BR28" i="1"/>
  <c r="BX28" i="1"/>
  <c r="CB20" i="1"/>
  <c r="BZ20" i="1"/>
  <c r="BR20" i="1"/>
  <c r="BX20" i="1"/>
  <c r="CB12" i="1"/>
  <c r="BR12" i="1"/>
  <c r="BZ12" i="1"/>
  <c r="CD12" i="1"/>
  <c r="BX12" i="1"/>
  <c r="CB4" i="1"/>
  <c r="BR4" i="1"/>
  <c r="BZ4" i="1"/>
  <c r="BX4" i="1"/>
  <c r="BR85" i="1"/>
  <c r="BR77" i="1"/>
  <c r="BR68" i="1"/>
  <c r="BR54" i="1"/>
  <c r="BR38" i="1"/>
  <c r="BR22" i="1"/>
  <c r="BR6" i="1"/>
  <c r="BT76" i="1"/>
  <c r="BT60" i="1"/>
  <c r="BT44" i="1"/>
  <c r="BT28" i="1"/>
  <c r="BT12" i="1"/>
  <c r="BV66" i="1"/>
  <c r="BV50" i="1"/>
  <c r="BV34" i="1"/>
  <c r="BV18" i="1"/>
  <c r="BX72" i="1"/>
  <c r="BX56" i="1"/>
  <c r="BX40" i="1"/>
  <c r="BX24" i="1"/>
  <c r="BX8" i="1"/>
  <c r="BZ78" i="1"/>
  <c r="BZ62" i="1"/>
  <c r="BZ41" i="1"/>
  <c r="BZ19" i="1"/>
  <c r="CB81" i="1"/>
  <c r="CB50" i="1"/>
  <c r="CB22" i="1"/>
  <c r="CD60" i="1"/>
  <c r="CB3" i="1"/>
  <c r="BT3" i="1"/>
  <c r="BZ3" i="1"/>
  <c r="BV3" i="1"/>
  <c r="CD3" i="1"/>
  <c r="BR84" i="1"/>
  <c r="BR76" i="1"/>
  <c r="BR3" i="1"/>
  <c r="BT73" i="1"/>
  <c r="BT57" i="1"/>
  <c r="BT41" i="1"/>
  <c r="BT25" i="1"/>
  <c r="BT9" i="1"/>
  <c r="BV79" i="1"/>
  <c r="BV63" i="1"/>
  <c r="BV47" i="1"/>
  <c r="BV31" i="1"/>
  <c r="BV15" i="1"/>
  <c r="BX85" i="1"/>
  <c r="BX69" i="1"/>
  <c r="BX53" i="1"/>
  <c r="BX37" i="1"/>
  <c r="BX21" i="1"/>
  <c r="BX5" i="1"/>
  <c r="BZ40" i="1"/>
  <c r="BZ17" i="1"/>
  <c r="CB74" i="1"/>
  <c r="CB49" i="1"/>
  <c r="CB17" i="1"/>
  <c r="CD45" i="1"/>
  <c r="CB83" i="1"/>
  <c r="BT83" i="1"/>
  <c r="BV83" i="1"/>
  <c r="CB75" i="1"/>
  <c r="CD75" i="1"/>
  <c r="BT75" i="1"/>
  <c r="BV75" i="1"/>
  <c r="CB67" i="1"/>
  <c r="BT67" i="1"/>
  <c r="BV67" i="1"/>
  <c r="CD67" i="1"/>
  <c r="CB59" i="1"/>
  <c r="BT59" i="1"/>
  <c r="CD59" i="1"/>
  <c r="BV59" i="1"/>
  <c r="CB51" i="1"/>
  <c r="CD51" i="1"/>
  <c r="BT51" i="1"/>
  <c r="BV51" i="1"/>
  <c r="CB43" i="1"/>
  <c r="BT43" i="1"/>
  <c r="BV43" i="1"/>
  <c r="CB35" i="1"/>
  <c r="BT35" i="1"/>
  <c r="CD35" i="1"/>
  <c r="BV35" i="1"/>
  <c r="CB27" i="1"/>
  <c r="BT27" i="1"/>
  <c r="BV27" i="1"/>
  <c r="CB19" i="1"/>
  <c r="BT19" i="1"/>
  <c r="BV19" i="1"/>
  <c r="CB11" i="1"/>
  <c r="BZ11" i="1"/>
  <c r="CD11" i="1"/>
  <c r="BT11" i="1"/>
  <c r="BV11" i="1"/>
  <c r="CD82" i="1"/>
  <c r="BT82" i="1"/>
  <c r="BZ82" i="1"/>
  <c r="CD58" i="1"/>
  <c r="BT58" i="1"/>
  <c r="CB58" i="1"/>
  <c r="BZ58" i="1"/>
  <c r="BR58" i="1"/>
  <c r="CB10" i="1"/>
  <c r="CD10" i="1"/>
  <c r="BT10" i="1"/>
  <c r="BR10" i="1"/>
  <c r="BN2" i="1"/>
  <c r="CD2" i="1"/>
  <c r="BV2" i="1"/>
  <c r="CB2" i="1"/>
  <c r="BT2" i="1"/>
  <c r="BR83" i="1"/>
  <c r="BR75" i="1"/>
  <c r="BR65" i="1"/>
  <c r="BR49" i="1"/>
  <c r="BR33" i="1"/>
  <c r="BR17" i="1"/>
  <c r="BT87" i="1"/>
  <c r="BT71" i="1"/>
  <c r="BT55" i="1"/>
  <c r="BT39" i="1"/>
  <c r="BT23" i="1"/>
  <c r="BT7" i="1"/>
  <c r="BV77" i="1"/>
  <c r="BV61" i="1"/>
  <c r="BV45" i="1"/>
  <c r="BV29" i="1"/>
  <c r="BV13" i="1"/>
  <c r="BX83" i="1"/>
  <c r="BX67" i="1"/>
  <c r="BX51" i="1"/>
  <c r="BX35" i="1"/>
  <c r="BX19" i="1"/>
  <c r="BX3" i="1"/>
  <c r="BZ73" i="1"/>
  <c r="BZ57" i="1"/>
  <c r="BZ35" i="1"/>
  <c r="BZ16" i="1"/>
  <c r="CB72" i="1"/>
  <c r="CB42" i="1"/>
  <c r="CB15" i="1"/>
  <c r="CD43" i="1"/>
  <c r="BJ82" i="1"/>
  <c r="BJ74" i="1"/>
  <c r="BJ66" i="1"/>
  <c r="BJ58" i="1"/>
  <c r="BJ50" i="1"/>
  <c r="BP42" i="1"/>
  <c r="BJ34" i="1"/>
  <c r="BJ26" i="1"/>
  <c r="BP18" i="1"/>
  <c r="BP10" i="1"/>
  <c r="BJ85" i="1"/>
  <c r="BJ77" i="1"/>
  <c r="BJ69" i="1"/>
  <c r="BJ61" i="1"/>
  <c r="BJ53" i="1"/>
  <c r="BJ45" i="1"/>
  <c r="BJ37" i="1"/>
  <c r="BJ29" i="1"/>
  <c r="BJ21" i="1"/>
  <c r="BJ13" i="1"/>
  <c r="BJ5" i="1"/>
  <c r="BP84" i="1"/>
  <c r="BP76" i="1"/>
  <c r="BP68" i="1"/>
  <c r="BP60" i="1"/>
  <c r="BP52" i="1"/>
  <c r="BP44" i="1"/>
  <c r="BP36" i="1"/>
  <c r="BP28" i="1"/>
  <c r="BP20" i="1"/>
  <c r="BP12" i="1"/>
  <c r="BP4" i="1"/>
  <c r="BN83" i="1"/>
  <c r="BP83" i="1"/>
  <c r="BN75" i="1"/>
  <c r="BP75" i="1"/>
  <c r="BN67" i="1"/>
  <c r="BP67" i="1"/>
  <c r="BN59" i="1"/>
  <c r="BP59" i="1"/>
  <c r="BN51" i="1"/>
  <c r="BP51" i="1"/>
  <c r="BN43" i="1"/>
  <c r="BP43" i="1"/>
  <c r="BN35" i="1"/>
  <c r="BP35" i="1"/>
  <c r="BN27" i="1"/>
  <c r="BP27" i="1"/>
  <c r="BN19" i="1"/>
  <c r="BP19" i="1"/>
  <c r="BN11" i="1"/>
  <c r="BP11" i="1"/>
  <c r="BN3" i="1"/>
  <c r="BP3" i="1"/>
  <c r="BD87" i="1"/>
  <c r="BD79" i="1"/>
  <c r="BD71" i="1"/>
  <c r="BD63" i="1"/>
  <c r="BD55" i="1"/>
  <c r="BD47" i="1"/>
  <c r="BD39" i="1"/>
  <c r="BD31" i="1"/>
  <c r="BD23" i="1"/>
  <c r="BD15" i="1"/>
  <c r="BD7" i="1"/>
  <c r="BF85" i="1"/>
  <c r="BF77" i="1"/>
  <c r="BF69" i="1"/>
  <c r="BF61" i="1"/>
  <c r="BF53" i="1"/>
  <c r="BF45" i="1"/>
  <c r="BF37" i="1"/>
  <c r="BF29" i="1"/>
  <c r="BF21" i="1"/>
  <c r="BF13" i="1"/>
  <c r="BF5" i="1"/>
  <c r="BH83" i="1"/>
  <c r="BH75" i="1"/>
  <c r="BH67" i="1"/>
  <c r="BH59" i="1"/>
  <c r="BH51" i="1"/>
  <c r="BH43" i="1"/>
  <c r="BH35" i="1"/>
  <c r="BH27" i="1"/>
  <c r="BH19" i="1"/>
  <c r="BH11" i="1"/>
  <c r="BH3" i="1"/>
  <c r="BJ81" i="1"/>
  <c r="BJ73" i="1"/>
  <c r="BJ65" i="1"/>
  <c r="BJ57" i="1"/>
  <c r="BJ49" i="1"/>
  <c r="BJ41" i="1"/>
  <c r="BJ33" i="1"/>
  <c r="BJ25" i="1"/>
  <c r="BJ17" i="1"/>
  <c r="BJ9" i="1"/>
  <c r="BL87" i="1"/>
  <c r="BL79" i="1"/>
  <c r="BL71" i="1"/>
  <c r="BL63" i="1"/>
  <c r="BL55" i="1"/>
  <c r="BL47" i="1"/>
  <c r="BL39" i="1"/>
  <c r="BL31" i="1"/>
  <c r="BL23" i="1"/>
  <c r="BL12" i="1"/>
  <c r="BN82" i="1"/>
  <c r="BN60" i="1"/>
  <c r="BN41" i="1"/>
  <c r="BN18" i="1"/>
  <c r="BP82" i="1"/>
  <c r="BP63" i="1"/>
  <c r="BP40" i="1"/>
  <c r="BP16" i="1"/>
  <c r="BD86" i="1"/>
  <c r="BD78" i="1"/>
  <c r="BD70" i="1"/>
  <c r="BD62" i="1"/>
  <c r="BD54" i="1"/>
  <c r="BD46" i="1"/>
  <c r="BD38" i="1"/>
  <c r="BD30" i="1"/>
  <c r="BD22" i="1"/>
  <c r="BD14" i="1"/>
  <c r="BD6" i="1"/>
  <c r="BF84" i="1"/>
  <c r="BF76" i="1"/>
  <c r="BF68" i="1"/>
  <c r="BF60" i="1"/>
  <c r="BF52" i="1"/>
  <c r="BF44" i="1"/>
  <c r="BF36" i="1"/>
  <c r="BF28" i="1"/>
  <c r="BF20" i="1"/>
  <c r="BF12" i="1"/>
  <c r="BF4" i="1"/>
  <c r="BH82" i="1"/>
  <c r="BH74" i="1"/>
  <c r="BH66" i="1"/>
  <c r="BH58" i="1"/>
  <c r="BH50" i="1"/>
  <c r="BH42" i="1"/>
  <c r="BH34" i="1"/>
  <c r="BH26" i="1"/>
  <c r="BH18" i="1"/>
  <c r="BH10" i="1"/>
  <c r="BJ2" i="1"/>
  <c r="BJ80" i="1"/>
  <c r="BJ72" i="1"/>
  <c r="BJ64" i="1"/>
  <c r="BJ56" i="1"/>
  <c r="BJ48" i="1"/>
  <c r="BJ40" i="1"/>
  <c r="BJ32" i="1"/>
  <c r="BJ24" i="1"/>
  <c r="BJ16" i="1"/>
  <c r="BJ8" i="1"/>
  <c r="BL86" i="1"/>
  <c r="BL78" i="1"/>
  <c r="BL70" i="1"/>
  <c r="BL62" i="1"/>
  <c r="BL54" i="1"/>
  <c r="BL46" i="1"/>
  <c r="BL38" i="1"/>
  <c r="BL30" i="1"/>
  <c r="BL22" i="1"/>
  <c r="BL11" i="1"/>
  <c r="BN81" i="1"/>
  <c r="BN58" i="1"/>
  <c r="BN36" i="1"/>
  <c r="BN17" i="1"/>
  <c r="BP80" i="1"/>
  <c r="BP58" i="1"/>
  <c r="BP39" i="1"/>
  <c r="BP15" i="1"/>
  <c r="BD85" i="1"/>
  <c r="BD77" i="1"/>
  <c r="BD69" i="1"/>
  <c r="BD61" i="1"/>
  <c r="BD53" i="1"/>
  <c r="BD45" i="1"/>
  <c r="BD37" i="1"/>
  <c r="BD29" i="1"/>
  <c r="BD21" i="1"/>
  <c r="BD13" i="1"/>
  <c r="BD5" i="1"/>
  <c r="BF83" i="1"/>
  <c r="BF75" i="1"/>
  <c r="BF67" i="1"/>
  <c r="BF59" i="1"/>
  <c r="BF51" i="1"/>
  <c r="BF43" i="1"/>
  <c r="BF35" i="1"/>
  <c r="BF27" i="1"/>
  <c r="BF19" i="1"/>
  <c r="BF11" i="1"/>
  <c r="BF3" i="1"/>
  <c r="BH81" i="1"/>
  <c r="BH73" i="1"/>
  <c r="BH65" i="1"/>
  <c r="BH57" i="1"/>
  <c r="BH49" i="1"/>
  <c r="BH41" i="1"/>
  <c r="BH33" i="1"/>
  <c r="BH25" i="1"/>
  <c r="BH17" i="1"/>
  <c r="BH9" i="1"/>
  <c r="BJ87" i="1"/>
  <c r="BJ79" i="1"/>
  <c r="BJ71" i="1"/>
  <c r="BJ63" i="1"/>
  <c r="BJ55" i="1"/>
  <c r="BJ47" i="1"/>
  <c r="BJ39" i="1"/>
  <c r="BJ31" i="1"/>
  <c r="BJ23" i="1"/>
  <c r="BJ7" i="1"/>
  <c r="BL85" i="1"/>
  <c r="BL77" i="1"/>
  <c r="BL69" i="1"/>
  <c r="BL61" i="1"/>
  <c r="BL53" i="1"/>
  <c r="BL45" i="1"/>
  <c r="BL37" i="1"/>
  <c r="BL29" i="1"/>
  <c r="BL21" i="1"/>
  <c r="BL10" i="1"/>
  <c r="BN76" i="1"/>
  <c r="BN57" i="1"/>
  <c r="BN34" i="1"/>
  <c r="BN12" i="1"/>
  <c r="BP79" i="1"/>
  <c r="BP56" i="1"/>
  <c r="BP34" i="1"/>
  <c r="BL8" i="1"/>
  <c r="BN8" i="1"/>
  <c r="BD84" i="1"/>
  <c r="BD76" i="1"/>
  <c r="BD68" i="1"/>
  <c r="BD60" i="1"/>
  <c r="BD52" i="1"/>
  <c r="BD44" i="1"/>
  <c r="BD36" i="1"/>
  <c r="BD28" i="1"/>
  <c r="BD20" i="1"/>
  <c r="BD12" i="1"/>
  <c r="BD4" i="1"/>
  <c r="BF82" i="1"/>
  <c r="BF74" i="1"/>
  <c r="BF66" i="1"/>
  <c r="BF58" i="1"/>
  <c r="BF50" i="1"/>
  <c r="BF42" i="1"/>
  <c r="BF34" i="1"/>
  <c r="BF26" i="1"/>
  <c r="BF18" i="1"/>
  <c r="BF10" i="1"/>
  <c r="BH2" i="1"/>
  <c r="BH80" i="1"/>
  <c r="BH64" i="1"/>
  <c r="BH56" i="1"/>
  <c r="BH48" i="1"/>
  <c r="BH40" i="1"/>
  <c r="BH32" i="1"/>
  <c r="BH24" i="1"/>
  <c r="BH8" i="1"/>
  <c r="BJ6" i="1"/>
  <c r="BL84" i="1"/>
  <c r="BL76" i="1"/>
  <c r="BL68" i="1"/>
  <c r="BL60" i="1"/>
  <c r="BL52" i="1"/>
  <c r="BL44" i="1"/>
  <c r="BL36" i="1"/>
  <c r="BL28" i="1"/>
  <c r="BL20" i="1"/>
  <c r="BL9" i="1"/>
  <c r="BN74" i="1"/>
  <c r="BN52" i="1"/>
  <c r="BN33" i="1"/>
  <c r="BN10" i="1"/>
  <c r="BP74" i="1"/>
  <c r="BP55" i="1"/>
  <c r="BP32" i="1"/>
  <c r="AT72" i="1"/>
  <c r="BN72" i="1"/>
  <c r="BL15" i="1"/>
  <c r="BN15" i="1"/>
  <c r="BL7" i="1"/>
  <c r="BN7" i="1"/>
  <c r="BD83" i="1"/>
  <c r="BD75" i="1"/>
  <c r="BD67" i="1"/>
  <c r="BD59" i="1"/>
  <c r="BD51" i="1"/>
  <c r="BD43" i="1"/>
  <c r="BD35" i="1"/>
  <c r="BD27" i="1"/>
  <c r="BD19" i="1"/>
  <c r="BD11" i="1"/>
  <c r="BD3" i="1"/>
  <c r="BF81" i="1"/>
  <c r="BF73" i="1"/>
  <c r="BF65" i="1"/>
  <c r="BF57" i="1"/>
  <c r="BF49" i="1"/>
  <c r="BF41" i="1"/>
  <c r="BF33" i="1"/>
  <c r="BF25" i="1"/>
  <c r="BF17" i="1"/>
  <c r="BF9" i="1"/>
  <c r="BH87" i="1"/>
  <c r="BH79" i="1"/>
  <c r="BH71" i="1"/>
  <c r="BH63" i="1"/>
  <c r="BH55" i="1"/>
  <c r="BH47" i="1"/>
  <c r="BH39" i="1"/>
  <c r="BH31" i="1"/>
  <c r="BH23" i="1"/>
  <c r="BH15" i="1"/>
  <c r="BH7" i="1"/>
  <c r="BL83" i="1"/>
  <c r="BL75" i="1"/>
  <c r="BL67" i="1"/>
  <c r="BL59" i="1"/>
  <c r="BL51" i="1"/>
  <c r="BL43" i="1"/>
  <c r="BL35" i="1"/>
  <c r="BL27" i="1"/>
  <c r="BL19" i="1"/>
  <c r="BN73" i="1"/>
  <c r="BN50" i="1"/>
  <c r="BN28" i="1"/>
  <c r="BN9" i="1"/>
  <c r="BP72" i="1"/>
  <c r="BP50" i="1"/>
  <c r="BP31" i="1"/>
  <c r="BL16" i="1"/>
  <c r="BN16" i="1"/>
  <c r="BN86" i="1"/>
  <c r="BP86" i="1"/>
  <c r="BN78" i="1"/>
  <c r="BP78" i="1"/>
  <c r="BN70" i="1"/>
  <c r="BP70" i="1"/>
  <c r="BN62" i="1"/>
  <c r="BP62" i="1"/>
  <c r="BN54" i="1"/>
  <c r="BP54" i="1"/>
  <c r="BN46" i="1"/>
  <c r="BP46" i="1"/>
  <c r="BN38" i="1"/>
  <c r="BP38" i="1"/>
  <c r="BN30" i="1"/>
  <c r="BP30" i="1"/>
  <c r="BN22" i="1"/>
  <c r="BP22" i="1"/>
  <c r="BN14" i="1"/>
  <c r="BP14" i="1"/>
  <c r="BN6" i="1"/>
  <c r="BP6" i="1"/>
  <c r="BD82" i="1"/>
  <c r="BD74" i="1"/>
  <c r="BD66" i="1"/>
  <c r="BD58" i="1"/>
  <c r="BD50" i="1"/>
  <c r="BD42" i="1"/>
  <c r="BD34" i="1"/>
  <c r="BD26" i="1"/>
  <c r="BD18" i="1"/>
  <c r="BD10" i="1"/>
  <c r="BF2" i="1"/>
  <c r="BF80" i="1"/>
  <c r="BF72" i="1"/>
  <c r="BF64" i="1"/>
  <c r="BF56" i="1"/>
  <c r="BF48" i="1"/>
  <c r="BF40" i="1"/>
  <c r="BF24" i="1"/>
  <c r="BF16" i="1"/>
  <c r="BF8" i="1"/>
  <c r="BH86" i="1"/>
  <c r="BH78" i="1"/>
  <c r="BH70" i="1"/>
  <c r="BH62" i="1"/>
  <c r="BH54" i="1"/>
  <c r="BH46" i="1"/>
  <c r="BH38" i="1"/>
  <c r="BH30" i="1"/>
  <c r="BH22" i="1"/>
  <c r="BH14" i="1"/>
  <c r="BH6" i="1"/>
  <c r="BJ84" i="1"/>
  <c r="BJ76" i="1"/>
  <c r="BJ68" i="1"/>
  <c r="BJ60" i="1"/>
  <c r="BJ52" i="1"/>
  <c r="BJ44" i="1"/>
  <c r="BJ36" i="1"/>
  <c r="BJ28" i="1"/>
  <c r="BJ20" i="1"/>
  <c r="BJ12" i="1"/>
  <c r="BJ4" i="1"/>
  <c r="BL82" i="1"/>
  <c r="BL74" i="1"/>
  <c r="BL66" i="1"/>
  <c r="BL58" i="1"/>
  <c r="BL50" i="1"/>
  <c r="BL42" i="1"/>
  <c r="BL34" i="1"/>
  <c r="BL26" i="1"/>
  <c r="BL18" i="1"/>
  <c r="BL4" i="1"/>
  <c r="BN68" i="1"/>
  <c r="BN49" i="1"/>
  <c r="BN26" i="1"/>
  <c r="BN4" i="1"/>
  <c r="BP71" i="1"/>
  <c r="BP26" i="1"/>
  <c r="BN85" i="1"/>
  <c r="BP85" i="1"/>
  <c r="BN77" i="1"/>
  <c r="BP77" i="1"/>
  <c r="BN69" i="1"/>
  <c r="BP69" i="1"/>
  <c r="BN61" i="1"/>
  <c r="BP61" i="1"/>
  <c r="BN53" i="1"/>
  <c r="BP53" i="1"/>
  <c r="BN45" i="1"/>
  <c r="BP45" i="1"/>
  <c r="BN37" i="1"/>
  <c r="BP37" i="1"/>
  <c r="BN29" i="1"/>
  <c r="BP29" i="1"/>
  <c r="BN21" i="1"/>
  <c r="BP21" i="1"/>
  <c r="BL13" i="1"/>
  <c r="BN13" i="1"/>
  <c r="BP13" i="1"/>
  <c r="BL5" i="1"/>
  <c r="BN5" i="1"/>
  <c r="BP5" i="1"/>
  <c r="BD81" i="1"/>
  <c r="BD73" i="1"/>
  <c r="BD65" i="1"/>
  <c r="BD57" i="1"/>
  <c r="BD49" i="1"/>
  <c r="BD41" i="1"/>
  <c r="BD33" i="1"/>
  <c r="BD25" i="1"/>
  <c r="BD17" i="1"/>
  <c r="BD9" i="1"/>
  <c r="BF87" i="1"/>
  <c r="BF79" i="1"/>
  <c r="BF71" i="1"/>
  <c r="BF63" i="1"/>
  <c r="BF55" i="1"/>
  <c r="BF47" i="1"/>
  <c r="BF39" i="1"/>
  <c r="BF31" i="1"/>
  <c r="BF23" i="1"/>
  <c r="BF15" i="1"/>
  <c r="BF7" i="1"/>
  <c r="BH85" i="1"/>
  <c r="BH77" i="1"/>
  <c r="BH69" i="1"/>
  <c r="BH61" i="1"/>
  <c r="BH53" i="1"/>
  <c r="BH45" i="1"/>
  <c r="BH37" i="1"/>
  <c r="BH29" i="1"/>
  <c r="BH21" i="1"/>
  <c r="BH13" i="1"/>
  <c r="BH5" i="1"/>
  <c r="BJ83" i="1"/>
  <c r="BJ75" i="1"/>
  <c r="BJ67" i="1"/>
  <c r="BJ59" i="1"/>
  <c r="BJ51" i="1"/>
  <c r="BJ43" i="1"/>
  <c r="BJ35" i="1"/>
  <c r="BJ27" i="1"/>
  <c r="BJ19" i="1"/>
  <c r="BJ11" i="1"/>
  <c r="BJ3" i="1"/>
  <c r="BL81" i="1"/>
  <c r="BL73" i="1"/>
  <c r="BL65" i="1"/>
  <c r="BL57" i="1"/>
  <c r="BL49" i="1"/>
  <c r="BL41" i="1"/>
  <c r="BL33" i="1"/>
  <c r="BL25" i="1"/>
  <c r="BL17" i="1"/>
  <c r="BL3" i="1"/>
  <c r="BN66" i="1"/>
  <c r="BN44" i="1"/>
  <c r="BN25" i="1"/>
  <c r="BP2" i="1"/>
  <c r="BP66" i="1"/>
  <c r="BP47" i="1"/>
  <c r="BP24" i="1"/>
  <c r="AT48" i="1"/>
  <c r="BN48" i="1"/>
  <c r="AR32" i="1"/>
  <c r="BN32" i="1"/>
  <c r="BD2" i="1"/>
  <c r="BD80" i="1"/>
  <c r="BD72" i="1"/>
  <c r="BD64" i="1"/>
  <c r="BD56" i="1"/>
  <c r="BD48" i="1"/>
  <c r="BD40" i="1"/>
  <c r="BD32" i="1"/>
  <c r="BD24" i="1"/>
  <c r="BD16" i="1"/>
  <c r="BD8" i="1"/>
  <c r="BF86" i="1"/>
  <c r="BF78" i="1"/>
  <c r="BF70" i="1"/>
  <c r="BF62" i="1"/>
  <c r="BF54" i="1"/>
  <c r="BF46" i="1"/>
  <c r="BF38" i="1"/>
  <c r="BF30" i="1"/>
  <c r="BF22" i="1"/>
  <c r="BF14" i="1"/>
  <c r="BF6" i="1"/>
  <c r="BH84" i="1"/>
  <c r="BH76" i="1"/>
  <c r="BH68" i="1"/>
  <c r="BH60" i="1"/>
  <c r="BH52" i="1"/>
  <c r="BH44" i="1"/>
  <c r="BH36" i="1"/>
  <c r="BH28" i="1"/>
  <c r="BH20" i="1"/>
  <c r="BH12" i="1"/>
  <c r="BH4" i="1"/>
  <c r="BJ42" i="1"/>
  <c r="BJ18" i="1"/>
  <c r="BJ10" i="1"/>
  <c r="BL2" i="1"/>
  <c r="BL80" i="1"/>
  <c r="BL72" i="1"/>
  <c r="BL64" i="1"/>
  <c r="BL56" i="1"/>
  <c r="BL48" i="1"/>
  <c r="BL40" i="1"/>
  <c r="BL32" i="1"/>
  <c r="BL24" i="1"/>
  <c r="BL14" i="1"/>
  <c r="BN84" i="1"/>
  <c r="BN65" i="1"/>
  <c r="BN42" i="1"/>
  <c r="BN20" i="1"/>
  <c r="BP87" i="1"/>
  <c r="BP64" i="1"/>
  <c r="BP23" i="1"/>
  <c r="AZ24" i="1"/>
  <c r="AT8" i="1"/>
  <c r="AR73" i="1"/>
  <c r="AR65" i="1"/>
  <c r="AR9" i="1"/>
  <c r="AT87" i="1"/>
  <c r="AT71" i="1"/>
  <c r="AT63" i="1"/>
  <c r="AT47" i="1"/>
  <c r="AT39" i="1"/>
  <c r="AT31" i="1"/>
  <c r="AT23" i="1"/>
  <c r="AT7" i="1"/>
  <c r="AV85" i="1"/>
  <c r="AV69" i="1"/>
  <c r="AV61" i="1"/>
  <c r="AV45" i="1"/>
  <c r="AV37" i="1"/>
  <c r="AV5" i="1"/>
  <c r="BB86" i="1"/>
  <c r="AV78" i="1"/>
  <c r="BB70" i="1"/>
  <c r="AT62" i="1"/>
  <c r="BB54" i="1"/>
  <c r="AT46" i="1"/>
  <c r="AT38" i="1"/>
  <c r="BB30" i="1"/>
  <c r="BB22" i="1"/>
  <c r="AV14" i="1"/>
  <c r="BB6" i="1"/>
  <c r="AV76" i="1"/>
  <c r="AV68" i="1"/>
  <c r="AV60" i="1"/>
  <c r="AV28" i="1"/>
  <c r="AV20" i="1"/>
  <c r="AV12" i="1"/>
  <c r="AV4" i="1"/>
  <c r="AT2" i="1"/>
  <c r="AR48" i="1"/>
  <c r="AT24" i="1"/>
  <c r="AZ16" i="1"/>
  <c r="AR82" i="1"/>
  <c r="AR58" i="1"/>
  <c r="AX74" i="1"/>
  <c r="AX66" i="1"/>
  <c r="AR50" i="1"/>
  <c r="AR26" i="1"/>
  <c r="AX10" i="1"/>
  <c r="AR8" i="1"/>
  <c r="AT30" i="1"/>
  <c r="AR49" i="1"/>
  <c r="AR25" i="1"/>
  <c r="AV6" i="1"/>
  <c r="AT70" i="1"/>
  <c r="AT6" i="1"/>
  <c r="AZ32" i="1"/>
  <c r="AT54" i="1"/>
  <c r="AT80" i="1"/>
  <c r="AZ72" i="1"/>
  <c r="AZ64" i="1"/>
  <c r="AT40" i="1"/>
  <c r="AR24" i="1"/>
  <c r="AZ8" i="1"/>
  <c r="AR72" i="1"/>
  <c r="AV70" i="1"/>
  <c r="AZ2" i="1"/>
  <c r="AV46" i="1"/>
  <c r="BB46" i="1"/>
  <c r="AV30" i="1"/>
  <c r="BB38" i="1"/>
  <c r="AX77" i="1"/>
  <c r="AZ77" i="1"/>
  <c r="AR77" i="1"/>
  <c r="BB77" i="1"/>
  <c r="AT77" i="1"/>
  <c r="AN52" i="1"/>
  <c r="AX52" i="1"/>
  <c r="AZ52" i="1"/>
  <c r="AR52" i="1"/>
  <c r="BB52" i="1"/>
  <c r="AT52" i="1"/>
  <c r="AN12" i="1"/>
  <c r="AX12" i="1"/>
  <c r="AZ12" i="1"/>
  <c r="AR12" i="1"/>
  <c r="BB12" i="1"/>
  <c r="AT12" i="1"/>
  <c r="AX75" i="1"/>
  <c r="AZ75" i="1"/>
  <c r="AR75" i="1"/>
  <c r="BB75" i="1"/>
  <c r="AT75" i="1"/>
  <c r="AV75" i="1"/>
  <c r="AX11" i="1"/>
  <c r="AZ11" i="1"/>
  <c r="AR11" i="1"/>
  <c r="BB11" i="1"/>
  <c r="AT11" i="1"/>
  <c r="AV11" i="1"/>
  <c r="AR66" i="1"/>
  <c r="AX58" i="1"/>
  <c r="AZ80" i="1"/>
  <c r="AX69" i="1"/>
  <c r="AZ69" i="1"/>
  <c r="AR69" i="1"/>
  <c r="BB69" i="1"/>
  <c r="AT69" i="1"/>
  <c r="AX29" i="1"/>
  <c r="AZ29" i="1"/>
  <c r="AR29" i="1"/>
  <c r="BB29" i="1"/>
  <c r="AT29" i="1"/>
  <c r="AN76" i="1"/>
  <c r="AZ76" i="1"/>
  <c r="AR76" i="1"/>
  <c r="BB76" i="1"/>
  <c r="AT76" i="1"/>
  <c r="AN28" i="1"/>
  <c r="AX28" i="1"/>
  <c r="AZ28" i="1"/>
  <c r="AR28" i="1"/>
  <c r="BB28" i="1"/>
  <c r="AT28" i="1"/>
  <c r="AZ74" i="1"/>
  <c r="BB74" i="1"/>
  <c r="AT74" i="1"/>
  <c r="AV74" i="1"/>
  <c r="AZ66" i="1"/>
  <c r="BB66" i="1"/>
  <c r="AT66" i="1"/>
  <c r="AV66" i="1"/>
  <c r="AZ50" i="1"/>
  <c r="BB50" i="1"/>
  <c r="AT50" i="1"/>
  <c r="AV50" i="1"/>
  <c r="AZ42" i="1"/>
  <c r="BB42" i="1"/>
  <c r="AT42" i="1"/>
  <c r="AV42" i="1"/>
  <c r="AZ34" i="1"/>
  <c r="BB34" i="1"/>
  <c r="AT34" i="1"/>
  <c r="AV34" i="1"/>
  <c r="AZ26" i="1"/>
  <c r="BB26" i="1"/>
  <c r="AT26" i="1"/>
  <c r="AV26" i="1"/>
  <c r="AZ18" i="1"/>
  <c r="BB18" i="1"/>
  <c r="AT18" i="1"/>
  <c r="AV18" i="1"/>
  <c r="AZ10" i="1"/>
  <c r="BB10" i="1"/>
  <c r="AT10" i="1"/>
  <c r="AV10" i="1"/>
  <c r="BB2" i="1"/>
  <c r="AV2" i="1"/>
  <c r="AX2" i="1"/>
  <c r="AR2" i="1"/>
  <c r="AR42" i="1"/>
  <c r="AT64" i="1"/>
  <c r="AV86" i="1"/>
  <c r="AV22" i="1"/>
  <c r="AX50" i="1"/>
  <c r="AX53" i="1"/>
  <c r="AZ53" i="1"/>
  <c r="AR53" i="1"/>
  <c r="BB53" i="1"/>
  <c r="AT53" i="1"/>
  <c r="AX21" i="1"/>
  <c r="AZ21" i="1"/>
  <c r="AR21" i="1"/>
  <c r="BB21" i="1"/>
  <c r="AT21" i="1"/>
  <c r="AN84" i="1"/>
  <c r="AZ84" i="1"/>
  <c r="AR84" i="1"/>
  <c r="BB84" i="1"/>
  <c r="AT84" i="1"/>
  <c r="AN44" i="1"/>
  <c r="AX44" i="1"/>
  <c r="AZ44" i="1"/>
  <c r="AR44" i="1"/>
  <c r="BB44" i="1"/>
  <c r="AT44" i="1"/>
  <c r="AN4" i="1"/>
  <c r="AX4" i="1"/>
  <c r="AZ4" i="1"/>
  <c r="AR4" i="1"/>
  <c r="BB4" i="1"/>
  <c r="AT4" i="1"/>
  <c r="AV29" i="1"/>
  <c r="AZ83" i="1"/>
  <c r="AR83" i="1"/>
  <c r="BB83" i="1"/>
  <c r="AT83" i="1"/>
  <c r="AV83" i="1"/>
  <c r="AX43" i="1"/>
  <c r="AZ43" i="1"/>
  <c r="AR43" i="1"/>
  <c r="BB43" i="1"/>
  <c r="AT43" i="1"/>
  <c r="AV43" i="1"/>
  <c r="AX3" i="1"/>
  <c r="AZ3" i="1"/>
  <c r="AR3" i="1"/>
  <c r="BB3" i="1"/>
  <c r="AT3" i="1"/>
  <c r="AV3" i="1"/>
  <c r="AZ81" i="1"/>
  <c r="BB81" i="1"/>
  <c r="AT81" i="1"/>
  <c r="AV81" i="1"/>
  <c r="AX81" i="1"/>
  <c r="AZ73" i="1"/>
  <c r="BB73" i="1"/>
  <c r="AT73" i="1"/>
  <c r="AV73" i="1"/>
  <c r="AX73" i="1"/>
  <c r="AZ65" i="1"/>
  <c r="BB65" i="1"/>
  <c r="AT65" i="1"/>
  <c r="AV65" i="1"/>
  <c r="AX65" i="1"/>
  <c r="AZ57" i="1"/>
  <c r="BB57" i="1"/>
  <c r="AT57" i="1"/>
  <c r="AV57" i="1"/>
  <c r="AX57" i="1"/>
  <c r="AZ49" i="1"/>
  <c r="BB49" i="1"/>
  <c r="AT49" i="1"/>
  <c r="AV49" i="1"/>
  <c r="AX49" i="1"/>
  <c r="AZ41" i="1"/>
  <c r="BB41" i="1"/>
  <c r="AT41" i="1"/>
  <c r="AV41" i="1"/>
  <c r="AX41" i="1"/>
  <c r="AZ33" i="1"/>
  <c r="BB33" i="1"/>
  <c r="AT33" i="1"/>
  <c r="AV33" i="1"/>
  <c r="AX33" i="1"/>
  <c r="AZ25" i="1"/>
  <c r="BB25" i="1"/>
  <c r="AT25" i="1"/>
  <c r="AV25" i="1"/>
  <c r="AX25" i="1"/>
  <c r="AZ17" i="1"/>
  <c r="BB17" i="1"/>
  <c r="AT17" i="1"/>
  <c r="AV17" i="1"/>
  <c r="AX17" i="1"/>
  <c r="AZ9" i="1"/>
  <c r="BB9" i="1"/>
  <c r="AT9" i="1"/>
  <c r="AV9" i="1"/>
  <c r="AX9" i="1"/>
  <c r="AR64" i="1"/>
  <c r="AR41" i="1"/>
  <c r="AR18" i="1"/>
  <c r="AT86" i="1"/>
  <c r="AT22" i="1"/>
  <c r="AV62" i="1"/>
  <c r="AV44" i="1"/>
  <c r="AV21" i="1"/>
  <c r="AX84" i="1"/>
  <c r="AX42" i="1"/>
  <c r="AX85" i="1"/>
  <c r="AZ85" i="1"/>
  <c r="AR85" i="1"/>
  <c r="BB85" i="1"/>
  <c r="AT85" i="1"/>
  <c r="AX45" i="1"/>
  <c r="AZ45" i="1"/>
  <c r="AR45" i="1"/>
  <c r="BB45" i="1"/>
  <c r="AT45" i="1"/>
  <c r="AX5" i="1"/>
  <c r="AZ5" i="1"/>
  <c r="AR5" i="1"/>
  <c r="BB5" i="1"/>
  <c r="AT5" i="1"/>
  <c r="AX59" i="1"/>
  <c r="AZ59" i="1"/>
  <c r="AR59" i="1"/>
  <c r="BB59" i="1"/>
  <c r="AT59" i="1"/>
  <c r="AV59" i="1"/>
  <c r="AX35" i="1"/>
  <c r="AZ35" i="1"/>
  <c r="AR35" i="1"/>
  <c r="BB35" i="1"/>
  <c r="AT35" i="1"/>
  <c r="AV35" i="1"/>
  <c r="BB72" i="1"/>
  <c r="AV72" i="1"/>
  <c r="AX72" i="1"/>
  <c r="BB56" i="1"/>
  <c r="AV56" i="1"/>
  <c r="AX56" i="1"/>
  <c r="BB48" i="1"/>
  <c r="AV48" i="1"/>
  <c r="AX48" i="1"/>
  <c r="BB40" i="1"/>
  <c r="AV40" i="1"/>
  <c r="AX40" i="1"/>
  <c r="BB32" i="1"/>
  <c r="AV32" i="1"/>
  <c r="AX32" i="1"/>
  <c r="BB24" i="1"/>
  <c r="AV24" i="1"/>
  <c r="AX24" i="1"/>
  <c r="BB16" i="1"/>
  <c r="AV16" i="1"/>
  <c r="AX16" i="1"/>
  <c r="BB8" i="1"/>
  <c r="AV8" i="1"/>
  <c r="AX8" i="1"/>
  <c r="AR81" i="1"/>
  <c r="AR40" i="1"/>
  <c r="AR17" i="1"/>
  <c r="AT16" i="1"/>
  <c r="AV84" i="1"/>
  <c r="AV38" i="1"/>
  <c r="AX83" i="1"/>
  <c r="AX34" i="1"/>
  <c r="AZ56" i="1"/>
  <c r="BB78" i="1"/>
  <c r="BB14" i="1"/>
  <c r="AV53" i="1"/>
  <c r="AN68" i="1"/>
  <c r="AX68" i="1"/>
  <c r="AZ68" i="1"/>
  <c r="AR68" i="1"/>
  <c r="BB68" i="1"/>
  <c r="AT68" i="1"/>
  <c r="AN20" i="1"/>
  <c r="AX20" i="1"/>
  <c r="AZ20" i="1"/>
  <c r="AR20" i="1"/>
  <c r="BB20" i="1"/>
  <c r="AT20" i="1"/>
  <c r="AX67" i="1"/>
  <c r="AZ67" i="1"/>
  <c r="AR67" i="1"/>
  <c r="BB67" i="1"/>
  <c r="AT67" i="1"/>
  <c r="AV67" i="1"/>
  <c r="AX27" i="1"/>
  <c r="AZ27" i="1"/>
  <c r="AR27" i="1"/>
  <c r="BB27" i="1"/>
  <c r="AT27" i="1"/>
  <c r="AV27" i="1"/>
  <c r="AZ82" i="1"/>
  <c r="BB82" i="1"/>
  <c r="AT82" i="1"/>
  <c r="AV82" i="1"/>
  <c r="AZ58" i="1"/>
  <c r="BB58" i="1"/>
  <c r="AT58" i="1"/>
  <c r="AV58" i="1"/>
  <c r="BB80" i="1"/>
  <c r="AV80" i="1"/>
  <c r="AX80" i="1"/>
  <c r="BB64" i="1"/>
  <c r="AV64" i="1"/>
  <c r="AX64" i="1"/>
  <c r="P87" i="1"/>
  <c r="BB87" i="1"/>
  <c r="AV87" i="1"/>
  <c r="AX87" i="1"/>
  <c r="AZ87" i="1"/>
  <c r="AR87" i="1"/>
  <c r="P79" i="1"/>
  <c r="BB79" i="1"/>
  <c r="AV79" i="1"/>
  <c r="AX79" i="1"/>
  <c r="AZ79" i="1"/>
  <c r="AR79" i="1"/>
  <c r="P71" i="1"/>
  <c r="BB71" i="1"/>
  <c r="AV71" i="1"/>
  <c r="AX71" i="1"/>
  <c r="AZ71" i="1"/>
  <c r="AR71" i="1"/>
  <c r="P63" i="1"/>
  <c r="BB63" i="1"/>
  <c r="AV63" i="1"/>
  <c r="AX63" i="1"/>
  <c r="AZ63" i="1"/>
  <c r="AR63" i="1"/>
  <c r="P55" i="1"/>
  <c r="BB55" i="1"/>
  <c r="AV55" i="1"/>
  <c r="AX55" i="1"/>
  <c r="AZ55" i="1"/>
  <c r="AR55" i="1"/>
  <c r="P47" i="1"/>
  <c r="BB47" i="1"/>
  <c r="AV47" i="1"/>
  <c r="AX47" i="1"/>
  <c r="AZ47" i="1"/>
  <c r="AR47" i="1"/>
  <c r="P39" i="1"/>
  <c r="BB39" i="1"/>
  <c r="AV39" i="1"/>
  <c r="AX39" i="1"/>
  <c r="AZ39" i="1"/>
  <c r="AR39" i="1"/>
  <c r="P31" i="1"/>
  <c r="BB31" i="1"/>
  <c r="AV31" i="1"/>
  <c r="AX31" i="1"/>
  <c r="AZ31" i="1"/>
  <c r="AR31" i="1"/>
  <c r="T23" i="1"/>
  <c r="BB23" i="1"/>
  <c r="AV23" i="1"/>
  <c r="AX23" i="1"/>
  <c r="AZ23" i="1"/>
  <c r="AR23" i="1"/>
  <c r="BB15" i="1"/>
  <c r="AV15" i="1"/>
  <c r="AX15" i="1"/>
  <c r="AZ15" i="1"/>
  <c r="AR15" i="1"/>
  <c r="BB7" i="1"/>
  <c r="AV7" i="1"/>
  <c r="AX7" i="1"/>
  <c r="AZ7" i="1"/>
  <c r="AR7" i="1"/>
  <c r="AR80" i="1"/>
  <c r="AR57" i="1"/>
  <c r="AR34" i="1"/>
  <c r="AR16" i="1"/>
  <c r="AT79" i="1"/>
  <c r="AT56" i="1"/>
  <c r="AT15" i="1"/>
  <c r="AX82" i="1"/>
  <c r="AX26" i="1"/>
  <c r="AZ48" i="1"/>
  <c r="AX61" i="1"/>
  <c r="AZ61" i="1"/>
  <c r="AR61" i="1"/>
  <c r="BB61" i="1"/>
  <c r="AT61" i="1"/>
  <c r="AX37" i="1"/>
  <c r="AZ37" i="1"/>
  <c r="AR37" i="1"/>
  <c r="BB37" i="1"/>
  <c r="AT37" i="1"/>
  <c r="AX13" i="1"/>
  <c r="AZ13" i="1"/>
  <c r="AR13" i="1"/>
  <c r="BB13" i="1"/>
  <c r="AT13" i="1"/>
  <c r="AN60" i="1"/>
  <c r="AX60" i="1"/>
  <c r="AZ60" i="1"/>
  <c r="AR60" i="1"/>
  <c r="BB60" i="1"/>
  <c r="AT60" i="1"/>
  <c r="AN36" i="1"/>
  <c r="AX36" i="1"/>
  <c r="AZ36" i="1"/>
  <c r="AR36" i="1"/>
  <c r="BB36" i="1"/>
  <c r="AT36" i="1"/>
  <c r="AV52" i="1"/>
  <c r="AX51" i="1"/>
  <c r="AZ51" i="1"/>
  <c r="AR51" i="1"/>
  <c r="BB51" i="1"/>
  <c r="AT51" i="1"/>
  <c r="AV51" i="1"/>
  <c r="AX19" i="1"/>
  <c r="AZ19" i="1"/>
  <c r="AR19" i="1"/>
  <c r="BB19" i="1"/>
  <c r="AT19" i="1"/>
  <c r="AV19" i="1"/>
  <c r="AJ86" i="1"/>
  <c r="AX86" i="1"/>
  <c r="AZ86" i="1"/>
  <c r="AR86" i="1"/>
  <c r="AJ78" i="1"/>
  <c r="AX78" i="1"/>
  <c r="AZ78" i="1"/>
  <c r="AR78" i="1"/>
  <c r="AJ70" i="1"/>
  <c r="AX70" i="1"/>
  <c r="AZ70" i="1"/>
  <c r="AR70" i="1"/>
  <c r="AJ62" i="1"/>
  <c r="AX62" i="1"/>
  <c r="AZ62" i="1"/>
  <c r="AR62" i="1"/>
  <c r="AJ54" i="1"/>
  <c r="AX54" i="1"/>
  <c r="AZ54" i="1"/>
  <c r="AR54" i="1"/>
  <c r="AJ46" i="1"/>
  <c r="AX46" i="1"/>
  <c r="AZ46" i="1"/>
  <c r="AR46" i="1"/>
  <c r="AJ38" i="1"/>
  <c r="AX38" i="1"/>
  <c r="AZ38" i="1"/>
  <c r="AR38" i="1"/>
  <c r="AJ30" i="1"/>
  <c r="AX30" i="1"/>
  <c r="AZ30" i="1"/>
  <c r="AR30" i="1"/>
  <c r="AJ22" i="1"/>
  <c r="AX22" i="1"/>
  <c r="AZ22" i="1"/>
  <c r="AR22" i="1"/>
  <c r="AJ14" i="1"/>
  <c r="AX14" i="1"/>
  <c r="AZ14" i="1"/>
  <c r="AR14" i="1"/>
  <c r="AJ6" i="1"/>
  <c r="AX6" i="1"/>
  <c r="AZ6" i="1"/>
  <c r="AR6" i="1"/>
  <c r="AR74" i="1"/>
  <c r="AR56" i="1"/>
  <c r="AR33" i="1"/>
  <c r="AR10" i="1"/>
  <c r="AT78" i="1"/>
  <c r="AT55" i="1"/>
  <c r="AT32" i="1"/>
  <c r="AT14" i="1"/>
  <c r="AV77" i="1"/>
  <c r="AV54" i="1"/>
  <c r="AV36" i="1"/>
  <c r="AV13" i="1"/>
  <c r="AX76" i="1"/>
  <c r="AX18" i="1"/>
  <c r="AZ40" i="1"/>
  <c r="BB62" i="1"/>
  <c r="Z81" i="1"/>
  <c r="Z73" i="1"/>
  <c r="Z65" i="1"/>
  <c r="Z57" i="1"/>
  <c r="Z49" i="1"/>
  <c r="Z41" i="1"/>
  <c r="Z33" i="1"/>
  <c r="Z25" i="1"/>
  <c r="Z17" i="1"/>
  <c r="AN80" i="1"/>
  <c r="AN72" i="1"/>
  <c r="AN64" i="1"/>
  <c r="AN56" i="1"/>
  <c r="AN48" i="1"/>
  <c r="AN40" i="1"/>
  <c r="AN32" i="1"/>
  <c r="AN24" i="1"/>
  <c r="AN16" i="1"/>
  <c r="AN8" i="1"/>
  <c r="L85" i="1"/>
  <c r="L77" i="1"/>
  <c r="L69" i="1"/>
  <c r="L61" i="1"/>
  <c r="L53" i="1"/>
  <c r="L45" i="1"/>
  <c r="L37" i="1"/>
  <c r="L29" i="1"/>
  <c r="L21" i="1"/>
  <c r="L13" i="1"/>
  <c r="L5" i="1"/>
  <c r="T15" i="1"/>
  <c r="T7" i="1"/>
  <c r="AJ82" i="1"/>
  <c r="AJ74" i="1"/>
  <c r="AJ66" i="1"/>
  <c r="AJ58" i="1"/>
  <c r="AJ50" i="1"/>
  <c r="AP42" i="1"/>
  <c r="AJ34" i="1"/>
  <c r="AP26" i="1"/>
  <c r="AP18" i="1"/>
  <c r="AH10" i="1"/>
  <c r="AN2" i="1"/>
  <c r="AN83" i="1"/>
  <c r="AN75" i="1"/>
  <c r="AN67" i="1"/>
  <c r="AN59" i="1"/>
  <c r="AN51" i="1"/>
  <c r="AN43" i="1"/>
  <c r="AN35" i="1"/>
  <c r="AN27" i="1"/>
  <c r="AN19" i="1"/>
  <c r="AN11" i="1"/>
  <c r="AN3" i="1"/>
  <c r="Z9" i="1"/>
  <c r="AL2" i="1"/>
  <c r="AN74" i="1"/>
  <c r="AN10" i="1"/>
  <c r="AP81" i="1"/>
  <c r="AP73" i="1"/>
  <c r="AP65" i="1"/>
  <c r="AP57" i="1"/>
  <c r="AP49" i="1"/>
  <c r="AP41" i="1"/>
  <c r="AP33" i="1"/>
  <c r="AP25" i="1"/>
  <c r="AP17" i="1"/>
  <c r="AP9" i="1"/>
  <c r="AN66" i="1"/>
  <c r="AP2" i="1"/>
  <c r="AP80" i="1"/>
  <c r="AP72" i="1"/>
  <c r="AP64" i="1"/>
  <c r="AP56" i="1"/>
  <c r="AP48" i="1"/>
  <c r="AP40" i="1"/>
  <c r="AP32" i="1"/>
  <c r="AP24" i="1"/>
  <c r="AP16" i="1"/>
  <c r="AP8" i="1"/>
  <c r="AN58" i="1"/>
  <c r="AP87" i="1"/>
  <c r="AP79" i="1"/>
  <c r="AP71" i="1"/>
  <c r="AP63" i="1"/>
  <c r="AP55" i="1"/>
  <c r="AP47" i="1"/>
  <c r="AP39" i="1"/>
  <c r="AP31" i="1"/>
  <c r="AP23" i="1"/>
  <c r="AP15" i="1"/>
  <c r="AP7" i="1"/>
  <c r="AN50" i="1"/>
  <c r="AP86" i="1"/>
  <c r="AP78" i="1"/>
  <c r="AP70" i="1"/>
  <c r="AP62" i="1"/>
  <c r="AP54" i="1"/>
  <c r="AP46" i="1"/>
  <c r="AP38" i="1"/>
  <c r="AP30" i="1"/>
  <c r="AP22" i="1"/>
  <c r="AP14" i="1"/>
  <c r="AP6" i="1"/>
  <c r="AN42" i="1"/>
  <c r="AP85" i="1"/>
  <c r="AP77" i="1"/>
  <c r="AP69" i="1"/>
  <c r="AP61" i="1"/>
  <c r="AP53" i="1"/>
  <c r="AP45" i="1"/>
  <c r="AP37" i="1"/>
  <c r="AP29" i="1"/>
  <c r="AP21" i="1"/>
  <c r="AP13" i="1"/>
  <c r="AP5" i="1"/>
  <c r="AN34" i="1"/>
  <c r="AP84" i="1"/>
  <c r="AP76" i="1"/>
  <c r="AP68" i="1"/>
  <c r="AP60" i="1"/>
  <c r="AP52" i="1"/>
  <c r="AP44" i="1"/>
  <c r="AP36" i="1"/>
  <c r="AP28" i="1"/>
  <c r="AP20" i="1"/>
  <c r="AP12" i="1"/>
  <c r="AP4" i="1"/>
  <c r="AJ18" i="1"/>
  <c r="AN26" i="1"/>
  <c r="AP83" i="1"/>
  <c r="AP75" i="1"/>
  <c r="AP67" i="1"/>
  <c r="AP59" i="1"/>
  <c r="AP51" i="1"/>
  <c r="AP43" i="1"/>
  <c r="AP35" i="1"/>
  <c r="AP27" i="1"/>
  <c r="AP19" i="1"/>
  <c r="AP11" i="1"/>
  <c r="AP3" i="1"/>
  <c r="AN82" i="1"/>
  <c r="AN18" i="1"/>
  <c r="AP82" i="1"/>
  <c r="AP74" i="1"/>
  <c r="AP66" i="1"/>
  <c r="AP58" i="1"/>
  <c r="AP50" i="1"/>
  <c r="AP34" i="1"/>
  <c r="AP10" i="1"/>
  <c r="AJ16" i="1"/>
  <c r="AN81" i="1"/>
  <c r="AN73" i="1"/>
  <c r="AN65" i="1"/>
  <c r="AN57" i="1"/>
  <c r="AN49" i="1"/>
  <c r="AN41" i="1"/>
  <c r="AN33" i="1"/>
  <c r="AN25" i="1"/>
  <c r="AN17" i="1"/>
  <c r="AN9" i="1"/>
  <c r="AH80" i="1"/>
  <c r="AH72" i="1"/>
  <c r="AH64" i="1"/>
  <c r="AH56" i="1"/>
  <c r="AL48" i="1"/>
  <c r="AL40" i="1"/>
  <c r="AJ32" i="1"/>
  <c r="AL24" i="1"/>
  <c r="AL16" i="1"/>
  <c r="AL8" i="1"/>
  <c r="AN87" i="1"/>
  <c r="AN79" i="1"/>
  <c r="AN71" i="1"/>
  <c r="AN63" i="1"/>
  <c r="AN55" i="1"/>
  <c r="AN47" i="1"/>
  <c r="AN39" i="1"/>
  <c r="AN31" i="1"/>
  <c r="AN23" i="1"/>
  <c r="AN15" i="1"/>
  <c r="AN7" i="1"/>
  <c r="AH84" i="1"/>
  <c r="AH76" i="1"/>
  <c r="AH68" i="1"/>
  <c r="AH60" i="1"/>
  <c r="AH52" i="1"/>
  <c r="AH44" i="1"/>
  <c r="AH36" i="1"/>
  <c r="AH28" i="1"/>
  <c r="AH20" i="1"/>
  <c r="AH12" i="1"/>
  <c r="AH4" i="1"/>
  <c r="AH82" i="1"/>
  <c r="AN86" i="1"/>
  <c r="AN78" i="1"/>
  <c r="AN70" i="1"/>
  <c r="AN62" i="1"/>
  <c r="AN54" i="1"/>
  <c r="AN46" i="1"/>
  <c r="AN38" i="1"/>
  <c r="AN30" i="1"/>
  <c r="AN22" i="1"/>
  <c r="AN14" i="1"/>
  <c r="AN6" i="1"/>
  <c r="AL83" i="1"/>
  <c r="AL75" i="1"/>
  <c r="AL67" i="1"/>
  <c r="AL59" i="1"/>
  <c r="AL51" i="1"/>
  <c r="AL43" i="1"/>
  <c r="AL35" i="1"/>
  <c r="AL27" i="1"/>
  <c r="AL19" i="1"/>
  <c r="AL11" i="1"/>
  <c r="AL3" i="1"/>
  <c r="AH74" i="1"/>
  <c r="AN85" i="1"/>
  <c r="AN77" i="1"/>
  <c r="AN69" i="1"/>
  <c r="AN61" i="1"/>
  <c r="AN53" i="1"/>
  <c r="AN45" i="1"/>
  <c r="AN37" i="1"/>
  <c r="AN29" i="1"/>
  <c r="AN21" i="1"/>
  <c r="AN13" i="1"/>
  <c r="AN5" i="1"/>
  <c r="AF82" i="1"/>
  <c r="AF74" i="1"/>
  <c r="AD66" i="1"/>
  <c r="AD58" i="1"/>
  <c r="AD50" i="1"/>
  <c r="AF42" i="1"/>
  <c r="AD34" i="1"/>
  <c r="AD26" i="1"/>
  <c r="AF18" i="1"/>
  <c r="AF10" i="1"/>
  <c r="AL26" i="1"/>
  <c r="AJ84" i="1"/>
  <c r="AJ76" i="1"/>
  <c r="AJ68" i="1"/>
  <c r="AJ60" i="1"/>
  <c r="AJ52" i="1"/>
  <c r="AJ44" i="1"/>
  <c r="AJ36" i="1"/>
  <c r="AJ28" i="1"/>
  <c r="AJ20" i="1"/>
  <c r="AJ12" i="1"/>
  <c r="AJ4" i="1"/>
  <c r="AJ40" i="1"/>
  <c r="AJ8" i="1"/>
  <c r="AL81" i="1"/>
  <c r="AL73" i="1"/>
  <c r="AL65" i="1"/>
  <c r="AL57" i="1"/>
  <c r="AL49" i="1"/>
  <c r="AL41" i="1"/>
  <c r="AL33" i="1"/>
  <c r="AL25" i="1"/>
  <c r="AL17" i="1"/>
  <c r="AL9" i="1"/>
  <c r="AJ2" i="1"/>
  <c r="AL80" i="1"/>
  <c r="AL72" i="1"/>
  <c r="AL64" i="1"/>
  <c r="AL56" i="1"/>
  <c r="AL32" i="1"/>
  <c r="AH58" i="1"/>
  <c r="AH50" i="1"/>
  <c r="AH42" i="1"/>
  <c r="AH26" i="1"/>
  <c r="AL87" i="1"/>
  <c r="AL79" i="1"/>
  <c r="AL71" i="1"/>
  <c r="AL63" i="1"/>
  <c r="AL55" i="1"/>
  <c r="AL47" i="1"/>
  <c r="AL39" i="1"/>
  <c r="AL31" i="1"/>
  <c r="AL23" i="1"/>
  <c r="AL15" i="1"/>
  <c r="AL7" i="1"/>
  <c r="AJ42" i="1"/>
  <c r="AJ10" i="1"/>
  <c r="AL82" i="1"/>
  <c r="AL74" i="1"/>
  <c r="AL66" i="1"/>
  <c r="AL58" i="1"/>
  <c r="AL50" i="1"/>
  <c r="AL42" i="1"/>
  <c r="AL34" i="1"/>
  <c r="AL10" i="1"/>
  <c r="AJ26" i="1"/>
  <c r="AL86" i="1"/>
  <c r="AL78" i="1"/>
  <c r="AL70" i="1"/>
  <c r="AL62" i="1"/>
  <c r="AL54" i="1"/>
  <c r="AL46" i="1"/>
  <c r="AL38" i="1"/>
  <c r="AL30" i="1"/>
  <c r="AL22" i="1"/>
  <c r="AL14" i="1"/>
  <c r="AL6" i="1"/>
  <c r="AH18" i="1"/>
  <c r="AL18" i="1"/>
  <c r="AH48" i="1"/>
  <c r="AH40" i="1"/>
  <c r="AH32" i="1"/>
  <c r="AH24" i="1"/>
  <c r="AH16" i="1"/>
  <c r="AH8" i="1"/>
  <c r="AJ24" i="1"/>
  <c r="AL85" i="1"/>
  <c r="AL77" i="1"/>
  <c r="AL69" i="1"/>
  <c r="AL61" i="1"/>
  <c r="AL53" i="1"/>
  <c r="AL45" i="1"/>
  <c r="AL37" i="1"/>
  <c r="AL29" i="1"/>
  <c r="AL21" i="1"/>
  <c r="AL13" i="1"/>
  <c r="AL5" i="1"/>
  <c r="AL84" i="1"/>
  <c r="AL76" i="1"/>
  <c r="AL68" i="1"/>
  <c r="AL60" i="1"/>
  <c r="AL52" i="1"/>
  <c r="AL44" i="1"/>
  <c r="AL36" i="1"/>
  <c r="AL28" i="1"/>
  <c r="AL20" i="1"/>
  <c r="AL12" i="1"/>
  <c r="AL4" i="1"/>
  <c r="AJ81" i="1"/>
  <c r="AJ73" i="1"/>
  <c r="AJ65" i="1"/>
  <c r="AJ57" i="1"/>
  <c r="AJ49" i="1"/>
  <c r="AJ41" i="1"/>
  <c r="AJ33" i="1"/>
  <c r="AJ25" i="1"/>
  <c r="AJ17" i="1"/>
  <c r="AJ9" i="1"/>
  <c r="AH66" i="1"/>
  <c r="AJ80" i="1"/>
  <c r="AJ72" i="1"/>
  <c r="AJ64" i="1"/>
  <c r="AJ56" i="1"/>
  <c r="AJ48" i="1"/>
  <c r="AJ87" i="1"/>
  <c r="AJ79" i="1"/>
  <c r="AJ71" i="1"/>
  <c r="AJ63" i="1"/>
  <c r="AJ55" i="1"/>
  <c r="AJ47" i="1"/>
  <c r="AJ39" i="1"/>
  <c r="AJ31" i="1"/>
  <c r="AJ23" i="1"/>
  <c r="AJ15" i="1"/>
  <c r="AJ7" i="1"/>
  <c r="X83" i="1"/>
  <c r="X75" i="1"/>
  <c r="X67" i="1"/>
  <c r="X59" i="1"/>
  <c r="X51" i="1"/>
  <c r="X43" i="1"/>
  <c r="X35" i="1"/>
  <c r="X27" i="1"/>
  <c r="X19" i="1"/>
  <c r="X11" i="1"/>
  <c r="X3" i="1"/>
  <c r="AH2" i="1"/>
  <c r="AJ85" i="1"/>
  <c r="AJ77" i="1"/>
  <c r="AJ69" i="1"/>
  <c r="AJ61" i="1"/>
  <c r="AJ53" i="1"/>
  <c r="AJ45" i="1"/>
  <c r="AJ37" i="1"/>
  <c r="AJ29" i="1"/>
  <c r="AJ21" i="1"/>
  <c r="AJ13" i="1"/>
  <c r="AJ5" i="1"/>
  <c r="AF86" i="1"/>
  <c r="AF78" i="1"/>
  <c r="AF70" i="1"/>
  <c r="AF62" i="1"/>
  <c r="AF54" i="1"/>
  <c r="AF46" i="1"/>
  <c r="AF38" i="1"/>
  <c r="AF30" i="1"/>
  <c r="AF22" i="1"/>
  <c r="AF14" i="1"/>
  <c r="AF6" i="1"/>
  <c r="AH34" i="1"/>
  <c r="AJ83" i="1"/>
  <c r="AJ75" i="1"/>
  <c r="AJ67" i="1"/>
  <c r="AJ59" i="1"/>
  <c r="AJ51" i="1"/>
  <c r="AJ43" i="1"/>
  <c r="AJ35" i="1"/>
  <c r="AJ27" i="1"/>
  <c r="AJ19" i="1"/>
  <c r="AJ11" i="1"/>
  <c r="AJ3" i="1"/>
  <c r="AF2" i="1"/>
  <c r="AF15" i="1"/>
  <c r="AF47" i="1"/>
  <c r="AF11" i="1"/>
  <c r="AH81" i="1"/>
  <c r="AH73" i="1"/>
  <c r="AH65" i="1"/>
  <c r="AH57" i="1"/>
  <c r="AH49" i="1"/>
  <c r="AH41" i="1"/>
  <c r="AH33" i="1"/>
  <c r="AH25" i="1"/>
  <c r="AH17" i="1"/>
  <c r="AH9" i="1"/>
  <c r="AF43" i="1"/>
  <c r="Z84" i="1"/>
  <c r="Z76" i="1"/>
  <c r="Z68" i="1"/>
  <c r="Z60" i="1"/>
  <c r="Z52" i="1"/>
  <c r="Z44" i="1"/>
  <c r="Z36" i="1"/>
  <c r="Z28" i="1"/>
  <c r="Z20" i="1"/>
  <c r="Z12" i="1"/>
  <c r="Z4" i="1"/>
  <c r="AF35" i="1"/>
  <c r="AH87" i="1"/>
  <c r="AH79" i="1"/>
  <c r="AH71" i="1"/>
  <c r="AH63" i="1"/>
  <c r="AH55" i="1"/>
  <c r="AH47" i="1"/>
  <c r="AH39" i="1"/>
  <c r="AH31" i="1"/>
  <c r="AH23" i="1"/>
  <c r="AH15" i="1"/>
  <c r="AH7" i="1"/>
  <c r="AH78" i="1"/>
  <c r="AH62" i="1"/>
  <c r="AH54" i="1"/>
  <c r="AH38" i="1"/>
  <c r="AH30" i="1"/>
  <c r="AH22" i="1"/>
  <c r="AH6" i="1"/>
  <c r="AF31" i="1"/>
  <c r="AH86" i="1"/>
  <c r="AH70" i="1"/>
  <c r="AH46" i="1"/>
  <c r="AH14" i="1"/>
  <c r="AD74" i="1"/>
  <c r="AD42" i="1"/>
  <c r="AD10" i="1"/>
  <c r="AF27" i="1"/>
  <c r="AH85" i="1"/>
  <c r="AH77" i="1"/>
  <c r="AH69" i="1"/>
  <c r="AH61" i="1"/>
  <c r="AH53" i="1"/>
  <c r="AH45" i="1"/>
  <c r="AH37" i="1"/>
  <c r="AH29" i="1"/>
  <c r="AH21" i="1"/>
  <c r="AH13" i="1"/>
  <c r="AH5" i="1"/>
  <c r="AF23" i="1"/>
  <c r="V80" i="1"/>
  <c r="T72" i="1"/>
  <c r="V64" i="1"/>
  <c r="T56" i="1"/>
  <c r="T48" i="1"/>
  <c r="T40" i="1"/>
  <c r="T32" i="1"/>
  <c r="T24" i="1"/>
  <c r="V16" i="1"/>
  <c r="T8" i="1"/>
  <c r="AF19" i="1"/>
  <c r="AH83" i="1"/>
  <c r="AH75" i="1"/>
  <c r="AH67" i="1"/>
  <c r="AH59" i="1"/>
  <c r="AH51" i="1"/>
  <c r="AH43" i="1"/>
  <c r="AH35" i="1"/>
  <c r="AH27" i="1"/>
  <c r="AH19" i="1"/>
  <c r="AH11" i="1"/>
  <c r="AH3" i="1"/>
  <c r="AD82" i="1"/>
  <c r="AD18" i="1"/>
  <c r="AF66" i="1"/>
  <c r="AF58" i="1"/>
  <c r="AF50" i="1"/>
  <c r="AF34" i="1"/>
  <c r="AF26" i="1"/>
  <c r="AF81" i="1"/>
  <c r="AF73" i="1"/>
  <c r="AF65" i="1"/>
  <c r="AF57" i="1"/>
  <c r="AF49" i="1"/>
  <c r="AF41" i="1"/>
  <c r="AF33" i="1"/>
  <c r="AF25" i="1"/>
  <c r="AF17" i="1"/>
  <c r="AF9" i="1"/>
  <c r="AF80" i="1"/>
  <c r="AF72" i="1"/>
  <c r="AF64" i="1"/>
  <c r="AF56" i="1"/>
  <c r="AF48" i="1"/>
  <c r="AF40" i="1"/>
  <c r="AF32" i="1"/>
  <c r="AF24" i="1"/>
  <c r="AF16" i="1"/>
  <c r="AF8" i="1"/>
  <c r="AF87" i="1"/>
  <c r="AF79" i="1"/>
  <c r="AF71" i="1"/>
  <c r="AF63" i="1"/>
  <c r="AF55" i="1"/>
  <c r="AF39" i="1"/>
  <c r="AF7" i="1"/>
  <c r="Z74" i="1"/>
  <c r="Z66" i="1"/>
  <c r="Z10" i="1"/>
  <c r="R2" i="1"/>
  <c r="AF85" i="1"/>
  <c r="AF77" i="1"/>
  <c r="AF69" i="1"/>
  <c r="AF61" i="1"/>
  <c r="AF53" i="1"/>
  <c r="AF45" i="1"/>
  <c r="AF37" i="1"/>
  <c r="AF29" i="1"/>
  <c r="AF21" i="1"/>
  <c r="AF13" i="1"/>
  <c r="AF5" i="1"/>
  <c r="AF84" i="1"/>
  <c r="AF76" i="1"/>
  <c r="AF68" i="1"/>
  <c r="AF60" i="1"/>
  <c r="AF52" i="1"/>
  <c r="AF44" i="1"/>
  <c r="AF36" i="1"/>
  <c r="AF28" i="1"/>
  <c r="AF20" i="1"/>
  <c r="AF12" i="1"/>
  <c r="AF4" i="1"/>
  <c r="AF83" i="1"/>
  <c r="AF75" i="1"/>
  <c r="AF67" i="1"/>
  <c r="AF59" i="1"/>
  <c r="AF51" i="1"/>
  <c r="AF3" i="1"/>
  <c r="AD81" i="1"/>
  <c r="AD73" i="1"/>
  <c r="AD65" i="1"/>
  <c r="AD57" i="1"/>
  <c r="AD49" i="1"/>
  <c r="AD41" i="1"/>
  <c r="AD33" i="1"/>
  <c r="AD25" i="1"/>
  <c r="AD17" i="1"/>
  <c r="AD9" i="1"/>
  <c r="AD2" i="1"/>
  <c r="AD80" i="1"/>
  <c r="AD72" i="1"/>
  <c r="AD64" i="1"/>
  <c r="AD56" i="1"/>
  <c r="AD48" i="1"/>
  <c r="AD40" i="1"/>
  <c r="AD32" i="1"/>
  <c r="AD24" i="1"/>
  <c r="AD16" i="1"/>
  <c r="AD8" i="1"/>
  <c r="T86" i="1"/>
  <c r="T78" i="1"/>
  <c r="T70" i="1"/>
  <c r="T62" i="1"/>
  <c r="T54" i="1"/>
  <c r="T46" i="1"/>
  <c r="T38" i="1"/>
  <c r="T30" i="1"/>
  <c r="T22" i="1"/>
  <c r="Z14" i="1"/>
  <c r="Z6" i="1"/>
  <c r="AD87" i="1"/>
  <c r="AD79" i="1"/>
  <c r="AD71" i="1"/>
  <c r="AD63" i="1"/>
  <c r="AD55" i="1"/>
  <c r="AD47" i="1"/>
  <c r="AD39" i="1"/>
  <c r="AD31" i="1"/>
  <c r="AD23" i="1"/>
  <c r="AD15" i="1"/>
  <c r="AD7" i="1"/>
  <c r="AB82" i="1"/>
  <c r="AB74" i="1"/>
  <c r="AB66" i="1"/>
  <c r="AB58" i="1"/>
  <c r="AB50" i="1"/>
  <c r="AB42" i="1"/>
  <c r="AB34" i="1"/>
  <c r="AB26" i="1"/>
  <c r="AB18" i="1"/>
  <c r="AB10" i="1"/>
  <c r="AD86" i="1"/>
  <c r="AD78" i="1"/>
  <c r="AD70" i="1"/>
  <c r="AD62" i="1"/>
  <c r="AD54" i="1"/>
  <c r="AD46" i="1"/>
  <c r="AD38" i="1"/>
  <c r="AD30" i="1"/>
  <c r="AD22" i="1"/>
  <c r="AD14" i="1"/>
  <c r="AD6" i="1"/>
  <c r="AD85" i="1"/>
  <c r="AD77" i="1"/>
  <c r="AD69" i="1"/>
  <c r="AD61" i="1"/>
  <c r="AD53" i="1"/>
  <c r="AD45" i="1"/>
  <c r="AD37" i="1"/>
  <c r="AD29" i="1"/>
  <c r="AD21" i="1"/>
  <c r="AD13" i="1"/>
  <c r="AD5" i="1"/>
  <c r="AD84" i="1"/>
  <c r="AD76" i="1"/>
  <c r="AD68" i="1"/>
  <c r="AD60" i="1"/>
  <c r="AD52" i="1"/>
  <c r="AD44" i="1"/>
  <c r="AD36" i="1"/>
  <c r="AD28" i="1"/>
  <c r="AD20" i="1"/>
  <c r="AD12" i="1"/>
  <c r="AD4" i="1"/>
  <c r="AD83" i="1"/>
  <c r="AD75" i="1"/>
  <c r="AD67" i="1"/>
  <c r="AD59" i="1"/>
  <c r="AD51" i="1"/>
  <c r="AD43" i="1"/>
  <c r="AD35" i="1"/>
  <c r="AD27" i="1"/>
  <c r="AD19" i="1"/>
  <c r="AD11" i="1"/>
  <c r="AD3" i="1"/>
  <c r="AB81" i="1"/>
  <c r="AB73" i="1"/>
  <c r="AB65" i="1"/>
  <c r="AB57" i="1"/>
  <c r="AB49" i="1"/>
  <c r="AB41" i="1"/>
  <c r="AB33" i="1"/>
  <c r="AB25" i="1"/>
  <c r="AB17" i="1"/>
  <c r="AB9" i="1"/>
  <c r="Z82" i="1"/>
  <c r="Z18" i="1"/>
  <c r="AB2" i="1"/>
  <c r="AB80" i="1"/>
  <c r="AB72" i="1"/>
  <c r="AB64" i="1"/>
  <c r="AB56" i="1"/>
  <c r="AB48" i="1"/>
  <c r="AB40" i="1"/>
  <c r="AB32" i="1"/>
  <c r="AB24" i="1"/>
  <c r="AB16" i="1"/>
  <c r="AB8" i="1"/>
  <c r="T82" i="1"/>
  <c r="R74" i="1"/>
  <c r="T66" i="1"/>
  <c r="R58" i="1"/>
  <c r="R50" i="1"/>
  <c r="R42" i="1"/>
  <c r="R34" i="1"/>
  <c r="R26" i="1"/>
  <c r="T18" i="1"/>
  <c r="R10" i="1"/>
  <c r="Z58" i="1"/>
  <c r="AB87" i="1"/>
  <c r="AB79" i="1"/>
  <c r="AB71" i="1"/>
  <c r="AB63" i="1"/>
  <c r="AB55" i="1"/>
  <c r="AB47" i="1"/>
  <c r="AB39" i="1"/>
  <c r="AB31" i="1"/>
  <c r="AB23" i="1"/>
  <c r="AB15" i="1"/>
  <c r="AB7" i="1"/>
  <c r="Z50" i="1"/>
  <c r="AB86" i="1"/>
  <c r="AB78" i="1"/>
  <c r="AB70" i="1"/>
  <c r="AB62" i="1"/>
  <c r="AB54" i="1"/>
  <c r="AB46" i="1"/>
  <c r="AB38" i="1"/>
  <c r="AB30" i="1"/>
  <c r="AB22" i="1"/>
  <c r="AB14" i="1"/>
  <c r="AB6" i="1"/>
  <c r="Z42" i="1"/>
  <c r="AB85" i="1"/>
  <c r="AB77" i="1"/>
  <c r="AB69" i="1"/>
  <c r="AB61" i="1"/>
  <c r="AB53" i="1"/>
  <c r="AB45" i="1"/>
  <c r="AB37" i="1"/>
  <c r="AB29" i="1"/>
  <c r="AB21" i="1"/>
  <c r="AB13" i="1"/>
  <c r="AB5" i="1"/>
  <c r="X82" i="1"/>
  <c r="Z34" i="1"/>
  <c r="AB84" i="1"/>
  <c r="AB76" i="1"/>
  <c r="AB68" i="1"/>
  <c r="AB60" i="1"/>
  <c r="AB52" i="1"/>
  <c r="AB44" i="1"/>
  <c r="AB36" i="1"/>
  <c r="AB28" i="1"/>
  <c r="AB20" i="1"/>
  <c r="AB12" i="1"/>
  <c r="AB4" i="1"/>
  <c r="X18" i="1"/>
  <c r="Z26" i="1"/>
  <c r="AB83" i="1"/>
  <c r="AB75" i="1"/>
  <c r="AB67" i="1"/>
  <c r="AB59" i="1"/>
  <c r="AB51" i="1"/>
  <c r="AB43" i="1"/>
  <c r="AB35" i="1"/>
  <c r="AB27" i="1"/>
  <c r="AB19" i="1"/>
  <c r="AB11" i="1"/>
  <c r="AB3" i="1"/>
  <c r="X74" i="1"/>
  <c r="X10" i="1"/>
  <c r="X66" i="1"/>
  <c r="Z2" i="1"/>
  <c r="Z80" i="1"/>
  <c r="Z72" i="1"/>
  <c r="Z64" i="1"/>
  <c r="Z56" i="1"/>
  <c r="Z48" i="1"/>
  <c r="Z40" i="1"/>
  <c r="Z32" i="1"/>
  <c r="Z24" i="1"/>
  <c r="Z16" i="1"/>
  <c r="Z8" i="1"/>
  <c r="V81" i="1"/>
  <c r="V73" i="1"/>
  <c r="V65" i="1"/>
  <c r="V57" i="1"/>
  <c r="V49" i="1"/>
  <c r="V41" i="1"/>
  <c r="V33" i="1"/>
  <c r="V25" i="1"/>
  <c r="V17" i="1"/>
  <c r="V9" i="1"/>
  <c r="X58" i="1"/>
  <c r="Z87" i="1"/>
  <c r="Z79" i="1"/>
  <c r="Z71" i="1"/>
  <c r="Z63" i="1"/>
  <c r="Z55" i="1"/>
  <c r="Z47" i="1"/>
  <c r="Z39" i="1"/>
  <c r="Z31" i="1"/>
  <c r="Z23" i="1"/>
  <c r="Z15" i="1"/>
  <c r="Z7" i="1"/>
  <c r="X50" i="1"/>
  <c r="Z86" i="1"/>
  <c r="Z78" i="1"/>
  <c r="Z70" i="1"/>
  <c r="Z62" i="1"/>
  <c r="Z54" i="1"/>
  <c r="Z46" i="1"/>
  <c r="Z38" i="1"/>
  <c r="Z30" i="1"/>
  <c r="Z22" i="1"/>
  <c r="T80" i="1"/>
  <c r="X42" i="1"/>
  <c r="Z85" i="1"/>
  <c r="Z77" i="1"/>
  <c r="Z69" i="1"/>
  <c r="Z61" i="1"/>
  <c r="Z53" i="1"/>
  <c r="Z45" i="1"/>
  <c r="Z37" i="1"/>
  <c r="Z29" i="1"/>
  <c r="Z21" i="1"/>
  <c r="Z13" i="1"/>
  <c r="Z5" i="1"/>
  <c r="V48" i="1"/>
  <c r="X34" i="1"/>
  <c r="V10" i="1"/>
  <c r="X26" i="1"/>
  <c r="Z83" i="1"/>
  <c r="Z75" i="1"/>
  <c r="Z67" i="1"/>
  <c r="Z59" i="1"/>
  <c r="Z51" i="1"/>
  <c r="Z43" i="1"/>
  <c r="Z35" i="1"/>
  <c r="Z27" i="1"/>
  <c r="Z19" i="1"/>
  <c r="Z11" i="1"/>
  <c r="Z3" i="1"/>
  <c r="T14" i="1"/>
  <c r="T6" i="1"/>
  <c r="T64" i="1"/>
  <c r="V40" i="1"/>
  <c r="V8" i="1"/>
  <c r="X81" i="1"/>
  <c r="X73" i="1"/>
  <c r="X65" i="1"/>
  <c r="X57" i="1"/>
  <c r="X49" i="1"/>
  <c r="X41" i="1"/>
  <c r="X33" i="1"/>
  <c r="X25" i="1"/>
  <c r="X17" i="1"/>
  <c r="X9" i="1"/>
  <c r="T16" i="1"/>
  <c r="V34" i="1"/>
  <c r="X2" i="1"/>
  <c r="X80" i="1"/>
  <c r="X72" i="1"/>
  <c r="X64" i="1"/>
  <c r="X56" i="1"/>
  <c r="X48" i="1"/>
  <c r="X40" i="1"/>
  <c r="X32" i="1"/>
  <c r="X24" i="1"/>
  <c r="X16" i="1"/>
  <c r="X8" i="1"/>
  <c r="P84" i="1"/>
  <c r="P76" i="1"/>
  <c r="P68" i="1"/>
  <c r="P60" i="1"/>
  <c r="P52" i="1"/>
  <c r="P44" i="1"/>
  <c r="P36" i="1"/>
  <c r="P28" i="1"/>
  <c r="P20" i="1"/>
  <c r="P12" i="1"/>
  <c r="P4" i="1"/>
  <c r="V2" i="1"/>
  <c r="V32" i="1"/>
  <c r="X87" i="1"/>
  <c r="X79" i="1"/>
  <c r="X71" i="1"/>
  <c r="X63" i="1"/>
  <c r="X55" i="1"/>
  <c r="X47" i="1"/>
  <c r="X39" i="1"/>
  <c r="X31" i="1"/>
  <c r="X23" i="1"/>
  <c r="X15" i="1"/>
  <c r="X7" i="1"/>
  <c r="V26" i="1"/>
  <c r="X86" i="1"/>
  <c r="X78" i="1"/>
  <c r="X70" i="1"/>
  <c r="X62" i="1"/>
  <c r="X54" i="1"/>
  <c r="X46" i="1"/>
  <c r="X38" i="1"/>
  <c r="X30" i="1"/>
  <c r="X22" i="1"/>
  <c r="X14" i="1"/>
  <c r="X6" i="1"/>
  <c r="V72" i="1"/>
  <c r="V24" i="1"/>
  <c r="X85" i="1"/>
  <c r="X77" i="1"/>
  <c r="X69" i="1"/>
  <c r="X61" i="1"/>
  <c r="X53" i="1"/>
  <c r="X45" i="1"/>
  <c r="X37" i="1"/>
  <c r="X29" i="1"/>
  <c r="X21" i="1"/>
  <c r="X13" i="1"/>
  <c r="X5" i="1"/>
  <c r="V18" i="1"/>
  <c r="X84" i="1"/>
  <c r="X76" i="1"/>
  <c r="X68" i="1"/>
  <c r="X60" i="1"/>
  <c r="X52" i="1"/>
  <c r="X44" i="1"/>
  <c r="X36" i="1"/>
  <c r="X28" i="1"/>
  <c r="X20" i="1"/>
  <c r="X12" i="1"/>
  <c r="X4" i="1"/>
  <c r="V56" i="1"/>
  <c r="V82" i="1"/>
  <c r="V74" i="1"/>
  <c r="V66" i="1"/>
  <c r="V58" i="1"/>
  <c r="V50" i="1"/>
  <c r="V42" i="1"/>
  <c r="R66" i="1"/>
  <c r="P83" i="1"/>
  <c r="P75" i="1"/>
  <c r="P67" i="1"/>
  <c r="P59" i="1"/>
  <c r="P51" i="1"/>
  <c r="P43" i="1"/>
  <c r="P35" i="1"/>
  <c r="P27" i="1"/>
  <c r="P19" i="1"/>
  <c r="P11" i="1"/>
  <c r="P3" i="1"/>
  <c r="V87" i="1"/>
  <c r="V79" i="1"/>
  <c r="V71" i="1"/>
  <c r="V63" i="1"/>
  <c r="V55" i="1"/>
  <c r="V47" i="1"/>
  <c r="V39" i="1"/>
  <c r="V31" i="1"/>
  <c r="V23" i="1"/>
  <c r="V15" i="1"/>
  <c r="V7" i="1"/>
  <c r="V86" i="1"/>
  <c r="V78" i="1"/>
  <c r="V70" i="1"/>
  <c r="V62" i="1"/>
  <c r="V54" i="1"/>
  <c r="V46" i="1"/>
  <c r="V38" i="1"/>
  <c r="V30" i="1"/>
  <c r="V22" i="1"/>
  <c r="V14" i="1"/>
  <c r="V6" i="1"/>
  <c r="F81" i="1"/>
  <c r="F73" i="1"/>
  <c r="F65" i="1"/>
  <c r="F57" i="1"/>
  <c r="F49" i="1"/>
  <c r="F41" i="1"/>
  <c r="F33" i="1"/>
  <c r="R25" i="1"/>
  <c r="R17" i="1"/>
  <c r="R9" i="1"/>
  <c r="V85" i="1"/>
  <c r="V77" i="1"/>
  <c r="V69" i="1"/>
  <c r="V61" i="1"/>
  <c r="V53" i="1"/>
  <c r="V45" i="1"/>
  <c r="V37" i="1"/>
  <c r="V29" i="1"/>
  <c r="V21" i="1"/>
  <c r="V13" i="1"/>
  <c r="V5" i="1"/>
  <c r="V84" i="1"/>
  <c r="V76" i="1"/>
  <c r="V68" i="1"/>
  <c r="V60" i="1"/>
  <c r="V52" i="1"/>
  <c r="V44" i="1"/>
  <c r="V36" i="1"/>
  <c r="V28" i="1"/>
  <c r="V20" i="1"/>
  <c r="V12" i="1"/>
  <c r="V4" i="1"/>
  <c r="T2" i="1"/>
  <c r="V83" i="1"/>
  <c r="V75" i="1"/>
  <c r="V67" i="1"/>
  <c r="V59" i="1"/>
  <c r="V51" i="1"/>
  <c r="V43" i="1"/>
  <c r="V35" i="1"/>
  <c r="V27" i="1"/>
  <c r="V19" i="1"/>
  <c r="V11" i="1"/>
  <c r="V3" i="1"/>
  <c r="R82" i="1"/>
  <c r="R18" i="1"/>
  <c r="T74" i="1"/>
  <c r="T58" i="1"/>
  <c r="T50" i="1"/>
  <c r="T42" i="1"/>
  <c r="T34" i="1"/>
  <c r="T26" i="1"/>
  <c r="T10" i="1"/>
  <c r="T81" i="1"/>
  <c r="T73" i="1"/>
  <c r="T65" i="1"/>
  <c r="T57" i="1"/>
  <c r="T49" i="1"/>
  <c r="T41" i="1"/>
  <c r="T33" i="1"/>
  <c r="T25" i="1"/>
  <c r="T17" i="1"/>
  <c r="T9" i="1"/>
  <c r="T87" i="1"/>
  <c r="T79" i="1"/>
  <c r="T71" i="1"/>
  <c r="T63" i="1"/>
  <c r="T55" i="1"/>
  <c r="T47" i="1"/>
  <c r="T39" i="1"/>
  <c r="T31" i="1"/>
  <c r="T85" i="1"/>
  <c r="T77" i="1"/>
  <c r="T69" i="1"/>
  <c r="T61" i="1"/>
  <c r="T53" i="1"/>
  <c r="T45" i="1"/>
  <c r="T37" i="1"/>
  <c r="T29" i="1"/>
  <c r="T21" i="1"/>
  <c r="T13" i="1"/>
  <c r="T5" i="1"/>
  <c r="R70" i="1"/>
  <c r="R62" i="1"/>
  <c r="R54" i="1"/>
  <c r="R46" i="1"/>
  <c r="R38" i="1"/>
  <c r="R30" i="1"/>
  <c r="R22" i="1"/>
  <c r="R14" i="1"/>
  <c r="R6" i="1"/>
  <c r="T84" i="1"/>
  <c r="T76" i="1"/>
  <c r="T68" i="1"/>
  <c r="T60" i="1"/>
  <c r="T52" i="1"/>
  <c r="T44" i="1"/>
  <c r="T36" i="1"/>
  <c r="T28" i="1"/>
  <c r="T20" i="1"/>
  <c r="T12" i="1"/>
  <c r="T4" i="1"/>
  <c r="T83" i="1"/>
  <c r="T75" i="1"/>
  <c r="T67" i="1"/>
  <c r="T59" i="1"/>
  <c r="T51" i="1"/>
  <c r="T43" i="1"/>
  <c r="T35" i="1"/>
  <c r="T27" i="1"/>
  <c r="T19" i="1"/>
  <c r="T11" i="1"/>
  <c r="T3" i="1"/>
  <c r="P80" i="1"/>
  <c r="P72" i="1"/>
  <c r="P64" i="1"/>
  <c r="P56" i="1"/>
  <c r="P48" i="1"/>
  <c r="P40" i="1"/>
  <c r="P32" i="1"/>
  <c r="P24" i="1"/>
  <c r="P16" i="1"/>
  <c r="P8" i="1"/>
  <c r="R81" i="1"/>
  <c r="R73" i="1"/>
  <c r="R65" i="1"/>
  <c r="R57" i="1"/>
  <c r="R49" i="1"/>
  <c r="R41" i="1"/>
  <c r="R33" i="1"/>
  <c r="P23" i="1"/>
  <c r="P15" i="1"/>
  <c r="P7" i="1"/>
  <c r="R80" i="1"/>
  <c r="R72" i="1"/>
  <c r="R64" i="1"/>
  <c r="R56" i="1"/>
  <c r="R48" i="1"/>
  <c r="R40" i="1"/>
  <c r="R32" i="1"/>
  <c r="R24" i="1"/>
  <c r="R16" i="1"/>
  <c r="R8" i="1"/>
  <c r="N86" i="1"/>
  <c r="N78" i="1"/>
  <c r="N70" i="1"/>
  <c r="N62" i="1"/>
  <c r="N54" i="1"/>
  <c r="N46" i="1"/>
  <c r="N38" i="1"/>
  <c r="N30" i="1"/>
  <c r="N22" i="1"/>
  <c r="P14" i="1"/>
  <c r="P6" i="1"/>
  <c r="R87" i="1"/>
  <c r="R79" i="1"/>
  <c r="R71" i="1"/>
  <c r="R63" i="1"/>
  <c r="R55" i="1"/>
  <c r="R47" i="1"/>
  <c r="R39" i="1"/>
  <c r="R31" i="1"/>
  <c r="R23" i="1"/>
  <c r="R15" i="1"/>
  <c r="R7" i="1"/>
  <c r="R86" i="1"/>
  <c r="R78" i="1"/>
  <c r="R85" i="1"/>
  <c r="R77" i="1"/>
  <c r="R69" i="1"/>
  <c r="R61" i="1"/>
  <c r="R53" i="1"/>
  <c r="R45" i="1"/>
  <c r="R37" i="1"/>
  <c r="R29" i="1"/>
  <c r="R21" i="1"/>
  <c r="R13" i="1"/>
  <c r="R5" i="1"/>
  <c r="R84" i="1"/>
  <c r="R76" i="1"/>
  <c r="R68" i="1"/>
  <c r="R60" i="1"/>
  <c r="R52" i="1"/>
  <c r="R44" i="1"/>
  <c r="R36" i="1"/>
  <c r="R28" i="1"/>
  <c r="R20" i="1"/>
  <c r="R12" i="1"/>
  <c r="R4" i="1"/>
  <c r="P2" i="1"/>
  <c r="R83" i="1"/>
  <c r="R75" i="1"/>
  <c r="R67" i="1"/>
  <c r="R59" i="1"/>
  <c r="R51" i="1"/>
  <c r="R43" i="1"/>
  <c r="R35" i="1"/>
  <c r="R27" i="1"/>
  <c r="R19" i="1"/>
  <c r="R11" i="1"/>
  <c r="R3" i="1"/>
  <c r="P61" i="1"/>
  <c r="P45" i="1"/>
  <c r="P53" i="1"/>
  <c r="P37" i="1"/>
  <c r="P82" i="1"/>
  <c r="P74" i="1"/>
  <c r="P66" i="1"/>
  <c r="P58" i="1"/>
  <c r="P50" i="1"/>
  <c r="P42" i="1"/>
  <c r="P34" i="1"/>
  <c r="P26" i="1"/>
  <c r="P18" i="1"/>
  <c r="P10" i="1"/>
  <c r="P29" i="1"/>
  <c r="F25" i="1"/>
  <c r="N17" i="1"/>
  <c r="L9" i="1"/>
  <c r="P85" i="1"/>
  <c r="P21" i="1"/>
  <c r="P77" i="1"/>
  <c r="P13" i="1"/>
  <c r="P69" i="1"/>
  <c r="P5" i="1"/>
  <c r="N84" i="1"/>
  <c r="N76" i="1"/>
  <c r="N68" i="1"/>
  <c r="N60" i="1"/>
  <c r="N52" i="1"/>
  <c r="N44" i="1"/>
  <c r="N36" i="1"/>
  <c r="N28" i="1"/>
  <c r="N20" i="1"/>
  <c r="N12" i="1"/>
  <c r="N4" i="1"/>
  <c r="P81" i="1"/>
  <c r="P73" i="1"/>
  <c r="P65" i="1"/>
  <c r="P57" i="1"/>
  <c r="P49" i="1"/>
  <c r="P41" i="1"/>
  <c r="P33" i="1"/>
  <c r="P25" i="1"/>
  <c r="P17" i="1"/>
  <c r="P9" i="1"/>
  <c r="P86" i="1"/>
  <c r="P78" i="1"/>
  <c r="P70" i="1"/>
  <c r="P62" i="1"/>
  <c r="P54" i="1"/>
  <c r="P46" i="1"/>
  <c r="P38" i="1"/>
  <c r="P30" i="1"/>
  <c r="P22" i="1"/>
  <c r="L2" i="1"/>
  <c r="L80" i="1"/>
  <c r="L72" i="1"/>
  <c r="L64" i="1"/>
  <c r="L56" i="1"/>
  <c r="L48" i="1"/>
  <c r="L40" i="1"/>
  <c r="L32" i="1"/>
  <c r="L24" i="1"/>
  <c r="L16" i="1"/>
  <c r="L8" i="1"/>
  <c r="L82" i="1"/>
  <c r="L74" i="1"/>
  <c r="L66" i="1"/>
  <c r="L58" i="1"/>
  <c r="L50" i="1"/>
  <c r="L42" i="1"/>
  <c r="L34" i="1"/>
  <c r="L26" i="1"/>
  <c r="L18" i="1"/>
  <c r="L10" i="1"/>
  <c r="L83" i="1"/>
  <c r="L75" i="1"/>
  <c r="L67" i="1"/>
  <c r="L59" i="1"/>
  <c r="L51" i="1"/>
  <c r="L43" i="1"/>
  <c r="L35" i="1"/>
  <c r="L27" i="1"/>
  <c r="L19" i="1"/>
  <c r="L11" i="1"/>
  <c r="L3" i="1"/>
  <c r="N14" i="1"/>
  <c r="N6" i="1"/>
  <c r="N50" i="1"/>
  <c r="N66" i="1"/>
  <c r="N58" i="1"/>
  <c r="N42" i="1"/>
  <c r="L87" i="1"/>
  <c r="L79" i="1"/>
  <c r="L71" i="1"/>
  <c r="L63" i="1"/>
  <c r="L55" i="1"/>
  <c r="L47" i="1"/>
  <c r="L39" i="1"/>
  <c r="L31" i="1"/>
  <c r="L23" i="1"/>
  <c r="L15" i="1"/>
  <c r="L7" i="1"/>
  <c r="N34" i="1"/>
  <c r="N26" i="1"/>
  <c r="L25" i="1"/>
  <c r="N82" i="1"/>
  <c r="N18" i="1"/>
  <c r="N74" i="1"/>
  <c r="N10" i="1"/>
  <c r="L41" i="1"/>
  <c r="L33" i="1"/>
  <c r="N83" i="1"/>
  <c r="N75" i="1"/>
  <c r="N67" i="1"/>
  <c r="N59" i="1"/>
  <c r="N51" i="1"/>
  <c r="N43" i="1"/>
  <c r="N35" i="1"/>
  <c r="N27" i="1"/>
  <c r="N19" i="1"/>
  <c r="N11" i="1"/>
  <c r="N3" i="1"/>
  <c r="L81" i="1"/>
  <c r="L17" i="1"/>
  <c r="N81" i="1"/>
  <c r="N73" i="1"/>
  <c r="N65" i="1"/>
  <c r="N57" i="1"/>
  <c r="N49" i="1"/>
  <c r="N41" i="1"/>
  <c r="N33" i="1"/>
  <c r="N25" i="1"/>
  <c r="N9" i="1"/>
  <c r="L84" i="1"/>
  <c r="L76" i="1"/>
  <c r="L68" i="1"/>
  <c r="L60" i="1"/>
  <c r="L52" i="1"/>
  <c r="L44" i="1"/>
  <c r="L36" i="1"/>
  <c r="L28" i="1"/>
  <c r="L20" i="1"/>
  <c r="L12" i="1"/>
  <c r="L4" i="1"/>
  <c r="L73" i="1"/>
  <c r="N2" i="1"/>
  <c r="N80" i="1"/>
  <c r="N72" i="1"/>
  <c r="N64" i="1"/>
  <c r="N56" i="1"/>
  <c r="N48" i="1"/>
  <c r="N40" i="1"/>
  <c r="N32" i="1"/>
  <c r="N24" i="1"/>
  <c r="N16" i="1"/>
  <c r="N8" i="1"/>
  <c r="L65" i="1"/>
  <c r="N87" i="1"/>
  <c r="N79" i="1"/>
  <c r="N71" i="1"/>
  <c r="N63" i="1"/>
  <c r="N55" i="1"/>
  <c r="N47" i="1"/>
  <c r="N39" i="1"/>
  <c r="N31" i="1"/>
  <c r="N23" i="1"/>
  <c r="N15" i="1"/>
  <c r="N7" i="1"/>
  <c r="L57" i="1"/>
  <c r="L49" i="1"/>
  <c r="N85" i="1"/>
  <c r="N77" i="1"/>
  <c r="N69" i="1"/>
  <c r="N61" i="1"/>
  <c r="N53" i="1"/>
  <c r="N45" i="1"/>
  <c r="N37" i="1"/>
  <c r="N29" i="1"/>
  <c r="N21" i="1"/>
  <c r="N13" i="1"/>
  <c r="N5" i="1"/>
  <c r="J86" i="1"/>
  <c r="J78" i="1"/>
  <c r="J70" i="1"/>
  <c r="J62" i="1"/>
  <c r="J54" i="1"/>
  <c r="J46" i="1"/>
  <c r="J38" i="1"/>
  <c r="J30" i="1"/>
  <c r="J22" i="1"/>
  <c r="J14" i="1"/>
  <c r="J6" i="1"/>
  <c r="L86" i="1"/>
  <c r="L78" i="1"/>
  <c r="L70" i="1"/>
  <c r="L62" i="1"/>
  <c r="L54" i="1"/>
  <c r="L46" i="1"/>
  <c r="L38" i="1"/>
  <c r="L30" i="1"/>
  <c r="L22" i="1"/>
  <c r="L14" i="1"/>
  <c r="L6" i="1"/>
  <c r="J43" i="1"/>
  <c r="J87" i="1"/>
  <c r="J79" i="1"/>
  <c r="J71" i="1"/>
  <c r="J63" i="1"/>
  <c r="J55" i="1"/>
  <c r="J47" i="1"/>
  <c r="J39" i="1"/>
  <c r="J31" i="1"/>
  <c r="J23" i="1"/>
  <c r="J15" i="1"/>
  <c r="J7" i="1"/>
  <c r="J84" i="1"/>
  <c r="J76" i="1"/>
  <c r="J68" i="1"/>
  <c r="J60" i="1"/>
  <c r="J52" i="1"/>
  <c r="J44" i="1"/>
  <c r="J36" i="1"/>
  <c r="J28" i="1"/>
  <c r="J20" i="1"/>
  <c r="J12" i="1"/>
  <c r="J4" i="1"/>
  <c r="J83" i="1"/>
  <c r="J75" i="1"/>
  <c r="J67" i="1"/>
  <c r="J59" i="1"/>
  <c r="J51" i="1"/>
  <c r="J35" i="1"/>
  <c r="J27" i="1"/>
  <c r="J19" i="1"/>
  <c r="J11" i="1"/>
  <c r="J3" i="1"/>
  <c r="F17" i="1"/>
  <c r="F9" i="1"/>
  <c r="H85" i="1"/>
  <c r="H77" i="1"/>
  <c r="H69" i="1"/>
  <c r="H61" i="1"/>
  <c r="F53" i="1"/>
  <c r="H45" i="1"/>
  <c r="H37" i="1"/>
  <c r="H29" i="1"/>
  <c r="H21" i="1"/>
  <c r="H13" i="1"/>
  <c r="H5" i="1"/>
  <c r="J82" i="1"/>
  <c r="J74" i="1"/>
  <c r="J66" i="1"/>
  <c r="J58" i="1"/>
  <c r="J50" i="1"/>
  <c r="J42" i="1"/>
  <c r="J34" i="1"/>
  <c r="J26" i="1"/>
  <c r="J18" i="1"/>
  <c r="J10" i="1"/>
  <c r="J2" i="1"/>
  <c r="J80" i="1"/>
  <c r="J72" i="1"/>
  <c r="J64" i="1"/>
  <c r="J56" i="1"/>
  <c r="J48" i="1"/>
  <c r="J40" i="1"/>
  <c r="J32" i="1"/>
  <c r="J24" i="1"/>
  <c r="J16" i="1"/>
  <c r="J8" i="1"/>
  <c r="H2" i="1"/>
  <c r="J81" i="1"/>
  <c r="J73" i="1"/>
  <c r="J65" i="1"/>
  <c r="J57" i="1"/>
  <c r="J49" i="1"/>
  <c r="J41" i="1"/>
  <c r="J33" i="1"/>
  <c r="J25" i="1"/>
  <c r="J17" i="1"/>
  <c r="J9" i="1"/>
  <c r="J85" i="1"/>
  <c r="J77" i="1"/>
  <c r="J69" i="1"/>
  <c r="J61" i="1"/>
  <c r="J53" i="1"/>
  <c r="J45" i="1"/>
  <c r="J37" i="1"/>
  <c r="J29" i="1"/>
  <c r="J21" i="1"/>
  <c r="J13" i="1"/>
  <c r="J5" i="1"/>
  <c r="H83" i="1"/>
  <c r="H75" i="1"/>
  <c r="H67" i="1"/>
  <c r="H59" i="1"/>
  <c r="H51" i="1"/>
  <c r="H43" i="1"/>
  <c r="H35" i="1"/>
  <c r="H27" i="1"/>
  <c r="H19" i="1"/>
  <c r="H11" i="1"/>
  <c r="H3" i="1"/>
  <c r="H84" i="1"/>
  <c r="H76" i="1"/>
  <c r="H68" i="1"/>
  <c r="H60" i="1"/>
  <c r="H52" i="1"/>
  <c r="H44" i="1"/>
  <c r="H82" i="1"/>
  <c r="H74" i="1"/>
  <c r="H66" i="1"/>
  <c r="H58" i="1"/>
  <c r="H50" i="1"/>
  <c r="H34" i="1"/>
  <c r="H26" i="1"/>
  <c r="H18" i="1"/>
  <c r="H10" i="1"/>
  <c r="H42" i="1"/>
  <c r="H80" i="1"/>
  <c r="H72" i="1"/>
  <c r="H64" i="1"/>
  <c r="H56" i="1"/>
  <c r="H48" i="1"/>
  <c r="H40" i="1"/>
  <c r="H32" i="1"/>
  <c r="H24" i="1"/>
  <c r="H16" i="1"/>
  <c r="H8" i="1"/>
  <c r="F87" i="1"/>
  <c r="F79" i="1"/>
  <c r="F71" i="1"/>
  <c r="F63" i="1"/>
  <c r="F55" i="1"/>
  <c r="F47" i="1"/>
  <c r="F39" i="1"/>
  <c r="F31" i="1"/>
  <c r="F23" i="1"/>
  <c r="F15" i="1"/>
  <c r="F7" i="1"/>
  <c r="H36" i="1"/>
  <c r="H28" i="1"/>
  <c r="H20" i="1"/>
  <c r="H12" i="1"/>
  <c r="H4" i="1"/>
  <c r="H57" i="1"/>
  <c r="F86" i="1"/>
  <c r="F78" i="1"/>
  <c r="F70" i="1"/>
  <c r="F62" i="1"/>
  <c r="F54" i="1"/>
  <c r="F46" i="1"/>
  <c r="F38" i="1"/>
  <c r="F30" i="1"/>
  <c r="F22" i="1"/>
  <c r="F14" i="1"/>
  <c r="F6" i="1"/>
  <c r="H49" i="1"/>
  <c r="H41" i="1"/>
  <c r="H33" i="1"/>
  <c r="H25" i="1"/>
  <c r="H81" i="1"/>
  <c r="H17" i="1"/>
  <c r="H73" i="1"/>
  <c r="H9" i="1"/>
  <c r="H65" i="1"/>
  <c r="F2" i="1"/>
  <c r="H87" i="1"/>
  <c r="H79" i="1"/>
  <c r="H71" i="1"/>
  <c r="H63" i="1"/>
  <c r="H55" i="1"/>
  <c r="H47" i="1"/>
  <c r="H39" i="1"/>
  <c r="H31" i="1"/>
  <c r="H23" i="1"/>
  <c r="H15" i="1"/>
  <c r="H7" i="1"/>
  <c r="H86" i="1"/>
  <c r="H78" i="1"/>
  <c r="H70" i="1"/>
  <c r="H62" i="1"/>
  <c r="H54" i="1"/>
  <c r="H46" i="1"/>
  <c r="H38" i="1"/>
  <c r="H30" i="1"/>
  <c r="H22" i="1"/>
  <c r="H14" i="1"/>
  <c r="H6" i="1"/>
  <c r="H53" i="1"/>
  <c r="F82" i="1"/>
  <c r="F26" i="1"/>
  <c r="F68" i="1"/>
  <c r="F28" i="1"/>
  <c r="F12" i="1"/>
  <c r="F4" i="1"/>
  <c r="F34" i="1"/>
  <c r="F18" i="1"/>
  <c r="F10" i="1"/>
  <c r="F76" i="1"/>
  <c r="F51" i="1"/>
  <c r="F74" i="1"/>
  <c r="F66" i="1"/>
  <c r="F58" i="1"/>
  <c r="F50" i="1"/>
  <c r="F42" i="1"/>
  <c r="F37" i="1"/>
  <c r="F29" i="1"/>
  <c r="F85" i="1"/>
  <c r="F77" i="1"/>
  <c r="F69" i="1"/>
  <c r="F61" i="1"/>
  <c r="F45" i="1"/>
  <c r="F21" i="1"/>
  <c r="F13" i="1"/>
  <c r="F5" i="1"/>
  <c r="F84" i="1"/>
  <c r="F60" i="1"/>
  <c r="F52" i="1"/>
  <c r="F44" i="1"/>
  <c r="F36" i="1"/>
  <c r="F20" i="1"/>
  <c r="F83" i="1"/>
  <c r="F75" i="1"/>
  <c r="F67" i="1"/>
  <c r="F59" i="1"/>
  <c r="F43" i="1"/>
  <c r="F35" i="1"/>
  <c r="F27" i="1"/>
  <c r="F19" i="1"/>
  <c r="F11" i="1"/>
  <c r="F3" i="1"/>
  <c r="F80" i="1"/>
  <c r="F72" i="1"/>
  <c r="F64" i="1"/>
  <c r="F56" i="1"/>
  <c r="F48" i="1"/>
  <c r="F40" i="1"/>
  <c r="F32" i="1"/>
  <c r="F24" i="1"/>
  <c r="F16" i="1"/>
  <c r="F8" i="1"/>
  <c r="M13" i="9" l="1"/>
  <c r="M46" i="9"/>
  <c r="K20" i="9"/>
  <c r="M47" i="9"/>
  <c r="M146" i="9"/>
  <c r="G8" i="9"/>
  <c r="G34" i="9"/>
  <c r="G141" i="9"/>
  <c r="M20" i="9"/>
  <c r="N11" i="9"/>
  <c r="G12" i="9"/>
  <c r="K42" i="9"/>
  <c r="L13" i="9"/>
  <c r="O22" i="9"/>
  <c r="O140" i="9"/>
  <c r="O46" i="9"/>
  <c r="G30" i="9"/>
  <c r="G31" i="9"/>
  <c r="I142" i="9"/>
  <c r="M24" i="9"/>
  <c r="O13" i="9"/>
  <c r="O34" i="9"/>
  <c r="O11" i="9"/>
  <c r="O12" i="9"/>
  <c r="O142" i="9"/>
  <c r="N10" i="9"/>
  <c r="M14" i="9"/>
  <c r="O41" i="9"/>
  <c r="K23" i="9"/>
  <c r="H34" i="9"/>
  <c r="J35" i="9"/>
  <c r="N31" i="9"/>
  <c r="H35" i="9"/>
  <c r="J36" i="9"/>
  <c r="N32" i="9"/>
  <c r="J30" i="9"/>
  <c r="J31" i="9"/>
  <c r="L32" i="9"/>
  <c r="N33" i="9"/>
  <c r="F31" i="9"/>
  <c r="H31" i="9"/>
  <c r="J33" i="9"/>
  <c r="L34" i="9"/>
  <c r="N35" i="9"/>
  <c r="F33" i="9"/>
  <c r="H36" i="9"/>
  <c r="O32" i="9"/>
  <c r="F35" i="9"/>
  <c r="J32" i="9"/>
  <c r="N34" i="9"/>
  <c r="F36" i="9"/>
  <c r="F30" i="9"/>
  <c r="K33" i="9"/>
  <c r="N36" i="9"/>
  <c r="J34" i="9"/>
  <c r="N30" i="9"/>
  <c r="H32" i="9"/>
  <c r="L35" i="9"/>
  <c r="F32" i="9"/>
  <c r="L31" i="9"/>
  <c r="L33" i="9"/>
  <c r="L36" i="9"/>
  <c r="L30" i="9"/>
  <c r="H33" i="9"/>
  <c r="H30" i="9"/>
  <c r="F34" i="9"/>
  <c r="H130" i="9"/>
  <c r="H134" i="9"/>
  <c r="K131" i="9"/>
  <c r="K135" i="9"/>
  <c r="L133" i="9"/>
  <c r="O130" i="9"/>
  <c r="O134" i="9"/>
  <c r="F130" i="9"/>
  <c r="F134" i="9"/>
  <c r="I130" i="9"/>
  <c r="I134" i="9"/>
  <c r="J132" i="9"/>
  <c r="K129" i="9"/>
  <c r="M133" i="9"/>
  <c r="N131" i="9"/>
  <c r="N135" i="9"/>
  <c r="G130" i="9"/>
  <c r="G134" i="9"/>
  <c r="H131" i="9"/>
  <c r="H135" i="9"/>
  <c r="K132" i="9"/>
  <c r="L130" i="9"/>
  <c r="L134" i="9"/>
  <c r="O131" i="9"/>
  <c r="O135" i="9"/>
  <c r="F131" i="9"/>
  <c r="F135" i="9"/>
  <c r="I131" i="9"/>
  <c r="I135" i="9"/>
  <c r="J133" i="9"/>
  <c r="M130" i="9"/>
  <c r="M134" i="9"/>
  <c r="N132" i="9"/>
  <c r="O129" i="9"/>
  <c r="G131" i="9"/>
  <c r="G135" i="9"/>
  <c r="H132" i="9"/>
  <c r="I129" i="9"/>
  <c r="K133" i="9"/>
  <c r="L131" i="9"/>
  <c r="L135" i="9"/>
  <c r="O132" i="9"/>
  <c r="N129" i="9"/>
  <c r="F132" i="9"/>
  <c r="G129" i="9"/>
  <c r="I132" i="9"/>
  <c r="J130" i="9"/>
  <c r="J134" i="9"/>
  <c r="M131" i="9"/>
  <c r="M135" i="9"/>
  <c r="N133" i="9"/>
  <c r="L129" i="9"/>
  <c r="G132" i="9"/>
  <c r="H133" i="9"/>
  <c r="K130" i="9"/>
  <c r="K134" i="9"/>
  <c r="L132" i="9"/>
  <c r="M129" i="9"/>
  <c r="O133" i="9"/>
  <c r="J129" i="9"/>
  <c r="F133" i="9"/>
  <c r="I133" i="9"/>
  <c r="F129" i="9"/>
  <c r="J131" i="9"/>
  <c r="J135" i="9"/>
  <c r="M132" i="9"/>
  <c r="H129" i="9"/>
  <c r="N130" i="9"/>
  <c r="N134" i="9"/>
  <c r="G133" i="9"/>
  <c r="G146" i="9"/>
  <c r="I143" i="9"/>
  <c r="G10" i="9"/>
  <c r="M12" i="9"/>
  <c r="K10" i="9"/>
  <c r="K140" i="9"/>
  <c r="G32" i="9"/>
  <c r="G46" i="9"/>
  <c r="M32" i="9"/>
  <c r="I47" i="9"/>
  <c r="K35" i="9"/>
  <c r="G20" i="9"/>
  <c r="I34" i="9"/>
  <c r="I44" i="9"/>
  <c r="I21" i="9"/>
  <c r="O146" i="9"/>
  <c r="K30" i="9"/>
  <c r="G19" i="9"/>
  <c r="O42" i="9"/>
  <c r="K41" i="9"/>
  <c r="I36" i="9"/>
  <c r="I120" i="9"/>
  <c r="I124" i="9"/>
  <c r="J122" i="9"/>
  <c r="M119" i="9"/>
  <c r="M123" i="9"/>
  <c r="N121" i="9"/>
  <c r="O118" i="9"/>
  <c r="G120" i="9"/>
  <c r="G124" i="9"/>
  <c r="H121" i="9"/>
  <c r="I118" i="9"/>
  <c r="K122" i="9"/>
  <c r="L120" i="9"/>
  <c r="L124" i="9"/>
  <c r="O121" i="9"/>
  <c r="N118" i="9"/>
  <c r="F121" i="9"/>
  <c r="G118" i="9"/>
  <c r="I121" i="9"/>
  <c r="J119" i="9"/>
  <c r="J123" i="9"/>
  <c r="M120" i="9"/>
  <c r="M124" i="9"/>
  <c r="N122" i="9"/>
  <c r="L118" i="9"/>
  <c r="G121" i="9"/>
  <c r="H122" i="9"/>
  <c r="K119" i="9"/>
  <c r="K123" i="9"/>
  <c r="L121" i="9"/>
  <c r="M118" i="9"/>
  <c r="O122" i="9"/>
  <c r="J118" i="9"/>
  <c r="F122" i="9"/>
  <c r="I122" i="9"/>
  <c r="J120" i="9"/>
  <c r="J124" i="9"/>
  <c r="M121" i="9"/>
  <c r="N119" i="9"/>
  <c r="N123" i="9"/>
  <c r="H118" i="9"/>
  <c r="G122" i="9"/>
  <c r="H119" i="9"/>
  <c r="H123" i="9"/>
  <c r="K120" i="9"/>
  <c r="K124" i="9"/>
  <c r="L122" i="9"/>
  <c r="O119" i="9"/>
  <c r="O123" i="9"/>
  <c r="F119" i="9"/>
  <c r="F123" i="9"/>
  <c r="I119" i="9"/>
  <c r="I123" i="9"/>
  <c r="J121" i="9"/>
  <c r="K118" i="9"/>
  <c r="M122" i="9"/>
  <c r="N120" i="9"/>
  <c r="N124" i="9"/>
  <c r="G119" i="9"/>
  <c r="G123" i="9"/>
  <c r="H120" i="9"/>
  <c r="F124" i="9"/>
  <c r="H124" i="9"/>
  <c r="F118" i="9"/>
  <c r="K121" i="9"/>
  <c r="L119" i="9"/>
  <c r="O124" i="9"/>
  <c r="L123" i="9"/>
  <c r="O120" i="9"/>
  <c r="F120" i="9"/>
  <c r="O23" i="9"/>
  <c r="O33" i="9"/>
  <c r="N14" i="9"/>
  <c r="H10" i="9"/>
  <c r="H14" i="9"/>
  <c r="H12" i="9"/>
  <c r="M8" i="9"/>
  <c r="K44" i="9"/>
  <c r="K43" i="9"/>
  <c r="O9" i="9"/>
  <c r="M142" i="9"/>
  <c r="G14" i="9"/>
  <c r="I11" i="9"/>
  <c r="K14" i="9"/>
  <c r="M9" i="9"/>
  <c r="M144" i="9"/>
  <c r="G36" i="9"/>
  <c r="I30" i="9"/>
  <c r="M36" i="9"/>
  <c r="M42" i="9"/>
  <c r="M30" i="9"/>
  <c r="G24" i="9"/>
  <c r="M33" i="9"/>
  <c r="M43" i="9"/>
  <c r="I25" i="9"/>
  <c r="G143" i="9"/>
  <c r="M34" i="9"/>
  <c r="O30" i="9"/>
  <c r="M19" i="9"/>
  <c r="Q19" i="9" s="1"/>
  <c r="S19" i="9" s="1"/>
  <c r="K25" i="9"/>
  <c r="H65" i="9"/>
  <c r="H69" i="9"/>
  <c r="K66" i="9"/>
  <c r="L64" i="9"/>
  <c r="L68" i="9"/>
  <c r="O65" i="9"/>
  <c r="O69" i="9"/>
  <c r="F65" i="9"/>
  <c r="F69" i="9"/>
  <c r="I65" i="9"/>
  <c r="I69" i="9"/>
  <c r="J67" i="9"/>
  <c r="M64" i="9"/>
  <c r="M68" i="9"/>
  <c r="N66" i="9"/>
  <c r="O63" i="9"/>
  <c r="G65" i="9"/>
  <c r="G69" i="9"/>
  <c r="H66" i="9"/>
  <c r="I63" i="9"/>
  <c r="K67" i="9"/>
  <c r="L65" i="9"/>
  <c r="L69" i="9"/>
  <c r="O66" i="9"/>
  <c r="N63" i="9"/>
  <c r="F66" i="9"/>
  <c r="G63" i="9"/>
  <c r="I66" i="9"/>
  <c r="J64" i="9"/>
  <c r="J68" i="9"/>
  <c r="M65" i="9"/>
  <c r="M69" i="9"/>
  <c r="N67" i="9"/>
  <c r="L63" i="9"/>
  <c r="G66" i="9"/>
  <c r="I67" i="9"/>
  <c r="J65" i="9"/>
  <c r="J69" i="9"/>
  <c r="M66" i="9"/>
  <c r="N64" i="9"/>
  <c r="N68" i="9"/>
  <c r="H63" i="9"/>
  <c r="G67" i="9"/>
  <c r="H64" i="9"/>
  <c r="H68" i="9"/>
  <c r="K65" i="9"/>
  <c r="K69" i="9"/>
  <c r="L67" i="9"/>
  <c r="O64" i="9"/>
  <c r="O68" i="9"/>
  <c r="F64" i="9"/>
  <c r="F68" i="9"/>
  <c r="J66" i="9"/>
  <c r="N69" i="9"/>
  <c r="K68" i="9"/>
  <c r="J63" i="9"/>
  <c r="K63" i="9"/>
  <c r="G64" i="9"/>
  <c r="L66" i="9"/>
  <c r="F67" i="9"/>
  <c r="I68" i="9"/>
  <c r="N65" i="9"/>
  <c r="F63" i="9"/>
  <c r="O67" i="9"/>
  <c r="G68" i="9"/>
  <c r="I64" i="9"/>
  <c r="M67" i="9"/>
  <c r="M63" i="9"/>
  <c r="H67" i="9"/>
  <c r="K64" i="9"/>
  <c r="K12" i="9"/>
  <c r="M22" i="9"/>
  <c r="H20" i="9"/>
  <c r="J21" i="9"/>
  <c r="L22" i="9"/>
  <c r="N23" i="9"/>
  <c r="F21" i="9"/>
  <c r="H22" i="9"/>
  <c r="J23" i="9"/>
  <c r="L24" i="9"/>
  <c r="N25" i="9"/>
  <c r="G22" i="9"/>
  <c r="H23" i="9"/>
  <c r="J25" i="9"/>
  <c r="M25" i="9"/>
  <c r="L19" i="9"/>
  <c r="F24" i="9"/>
  <c r="J24" i="9"/>
  <c r="N22" i="9"/>
  <c r="F25" i="9"/>
  <c r="L20" i="9"/>
  <c r="N24" i="9"/>
  <c r="H21" i="9"/>
  <c r="L21" i="9"/>
  <c r="N19" i="9"/>
  <c r="F19" i="9"/>
  <c r="I22" i="9"/>
  <c r="M21" i="9"/>
  <c r="J19" i="9"/>
  <c r="J20" i="9"/>
  <c r="N20" i="9"/>
  <c r="F22" i="9"/>
  <c r="J22" i="9"/>
  <c r="L23" i="9"/>
  <c r="L25" i="9"/>
  <c r="N21" i="9"/>
  <c r="H24" i="9"/>
  <c r="F23" i="9"/>
  <c r="H25" i="9"/>
  <c r="H19" i="9"/>
  <c r="F20" i="9"/>
  <c r="M145" i="9"/>
  <c r="K144" i="9"/>
  <c r="J8" i="9"/>
  <c r="L11" i="9"/>
  <c r="J12" i="9"/>
  <c r="L14" i="9"/>
  <c r="I144" i="9"/>
  <c r="I23" i="9"/>
  <c r="G44" i="9"/>
  <c r="I9" i="9"/>
  <c r="I32" i="9"/>
  <c r="M31" i="9"/>
  <c r="J14" i="9"/>
  <c r="F13" i="9"/>
  <c r="F8" i="9"/>
  <c r="G9" i="9"/>
  <c r="K141" i="9"/>
  <c r="G11" i="9"/>
  <c r="G145" i="9"/>
  <c r="G33" i="9"/>
  <c r="K22" i="9"/>
  <c r="K46" i="9"/>
  <c r="M141" i="9"/>
  <c r="L9" i="9"/>
  <c r="G13" i="9"/>
  <c r="O14" i="9"/>
  <c r="K145" i="9"/>
  <c r="M143" i="9"/>
  <c r="K142" i="9"/>
  <c r="I12" i="9"/>
  <c r="G23" i="9"/>
  <c r="O20" i="9"/>
  <c r="G43" i="9"/>
  <c r="I20" i="9"/>
  <c r="I41" i="9"/>
  <c r="O21" i="9"/>
  <c r="K32" i="9"/>
  <c r="M41" i="9"/>
  <c r="I78" i="9"/>
  <c r="J76" i="9"/>
  <c r="J80" i="9"/>
  <c r="M77" i="9"/>
  <c r="N75" i="9"/>
  <c r="N79" i="9"/>
  <c r="H74" i="9"/>
  <c r="G78" i="9"/>
  <c r="H75" i="9"/>
  <c r="H79" i="9"/>
  <c r="K76" i="9"/>
  <c r="K80" i="9"/>
  <c r="L78" i="9"/>
  <c r="O75" i="9"/>
  <c r="O79" i="9"/>
  <c r="F75" i="9"/>
  <c r="F79" i="9"/>
  <c r="I75" i="9"/>
  <c r="I79" i="9"/>
  <c r="J77" i="9"/>
  <c r="K74" i="9"/>
  <c r="M78" i="9"/>
  <c r="N76" i="9"/>
  <c r="N80" i="9"/>
  <c r="G75" i="9"/>
  <c r="G79" i="9"/>
  <c r="H76" i="9"/>
  <c r="H80" i="9"/>
  <c r="K77" i="9"/>
  <c r="L75" i="9"/>
  <c r="L79" i="9"/>
  <c r="O76" i="9"/>
  <c r="O80" i="9"/>
  <c r="F76" i="9"/>
  <c r="F80" i="9"/>
  <c r="H77" i="9"/>
  <c r="I74" i="9"/>
  <c r="K78" i="9"/>
  <c r="L76" i="9"/>
  <c r="L80" i="9"/>
  <c r="O77" i="9"/>
  <c r="N74" i="9"/>
  <c r="F77" i="9"/>
  <c r="G74" i="9"/>
  <c r="I77" i="9"/>
  <c r="J75" i="9"/>
  <c r="J79" i="9"/>
  <c r="M76" i="9"/>
  <c r="M80" i="9"/>
  <c r="N78" i="9"/>
  <c r="L74" i="9"/>
  <c r="G77" i="9"/>
  <c r="K79" i="9"/>
  <c r="J74" i="9"/>
  <c r="M75" i="9"/>
  <c r="G76" i="9"/>
  <c r="L77" i="9"/>
  <c r="F78" i="9"/>
  <c r="I76" i="9"/>
  <c r="M79" i="9"/>
  <c r="G80" i="9"/>
  <c r="K75" i="9"/>
  <c r="O78" i="9"/>
  <c r="M74" i="9"/>
  <c r="F74" i="9"/>
  <c r="N77" i="9"/>
  <c r="O74" i="9"/>
  <c r="I80" i="9"/>
  <c r="J78" i="9"/>
  <c r="H78" i="9"/>
  <c r="M35" i="9"/>
  <c r="H111" i="9"/>
  <c r="K108" i="9"/>
  <c r="K112" i="9"/>
  <c r="L110" i="9"/>
  <c r="M107" i="9"/>
  <c r="O111" i="9"/>
  <c r="J107" i="9"/>
  <c r="F111" i="9"/>
  <c r="I111" i="9"/>
  <c r="J109" i="9"/>
  <c r="J113" i="9"/>
  <c r="M110" i="9"/>
  <c r="N108" i="9"/>
  <c r="N112" i="9"/>
  <c r="H107" i="9"/>
  <c r="G111" i="9"/>
  <c r="H108" i="9"/>
  <c r="H112" i="9"/>
  <c r="K109" i="9"/>
  <c r="K113" i="9"/>
  <c r="L111" i="9"/>
  <c r="O108" i="9"/>
  <c r="O112" i="9"/>
  <c r="F108" i="9"/>
  <c r="F112" i="9"/>
  <c r="I108" i="9"/>
  <c r="I112" i="9"/>
  <c r="J110" i="9"/>
  <c r="K107" i="9"/>
  <c r="M111" i="9"/>
  <c r="N109" i="9"/>
  <c r="N113" i="9"/>
  <c r="G108" i="9"/>
  <c r="G112" i="9"/>
  <c r="H109" i="9"/>
  <c r="H113" i="9"/>
  <c r="K110" i="9"/>
  <c r="L108" i="9"/>
  <c r="L112" i="9"/>
  <c r="O109" i="9"/>
  <c r="O113" i="9"/>
  <c r="F109" i="9"/>
  <c r="F113" i="9"/>
  <c r="I109" i="9"/>
  <c r="I113" i="9"/>
  <c r="J111" i="9"/>
  <c r="M108" i="9"/>
  <c r="M112" i="9"/>
  <c r="N110" i="9"/>
  <c r="O107" i="9"/>
  <c r="G109" i="9"/>
  <c r="G113" i="9"/>
  <c r="H110" i="9"/>
  <c r="I107" i="9"/>
  <c r="K111" i="9"/>
  <c r="L109" i="9"/>
  <c r="L113" i="9"/>
  <c r="O110" i="9"/>
  <c r="N107" i="9"/>
  <c r="F110" i="9"/>
  <c r="G107" i="9"/>
  <c r="G110" i="9"/>
  <c r="I110" i="9"/>
  <c r="J108" i="9"/>
  <c r="F107" i="9"/>
  <c r="J112" i="9"/>
  <c r="N111" i="9"/>
  <c r="L107" i="9"/>
  <c r="M109" i="9"/>
  <c r="M113" i="9"/>
  <c r="M11" i="9"/>
  <c r="K21" i="9"/>
  <c r="L12" i="9"/>
  <c r="N8" i="9"/>
  <c r="H13" i="9"/>
  <c r="J9" i="9"/>
  <c r="H9" i="9"/>
  <c r="O10" i="9"/>
  <c r="K8" i="9"/>
  <c r="G35" i="9"/>
  <c r="I55" i="9"/>
  <c r="J53" i="9"/>
  <c r="J57" i="9"/>
  <c r="M54" i="9"/>
  <c r="M58" i="9"/>
  <c r="N56" i="9"/>
  <c r="L52" i="9"/>
  <c r="G55" i="9"/>
  <c r="H56" i="9"/>
  <c r="K53" i="9"/>
  <c r="K57" i="9"/>
  <c r="L55" i="9"/>
  <c r="M52" i="9"/>
  <c r="O56" i="9"/>
  <c r="J52" i="9"/>
  <c r="F56" i="9"/>
  <c r="I56" i="9"/>
  <c r="J54" i="9"/>
  <c r="J58" i="9"/>
  <c r="M55" i="9"/>
  <c r="N53" i="9"/>
  <c r="N57" i="9"/>
  <c r="H52" i="9"/>
  <c r="H53" i="9"/>
  <c r="H57" i="9"/>
  <c r="K54" i="9"/>
  <c r="K58" i="9"/>
  <c r="L56" i="9"/>
  <c r="O53" i="9"/>
  <c r="O57" i="9"/>
  <c r="F53" i="9"/>
  <c r="F57" i="9"/>
  <c r="H54" i="9"/>
  <c r="H58" i="9"/>
  <c r="K55" i="9"/>
  <c r="L53" i="9"/>
  <c r="L57" i="9"/>
  <c r="O54" i="9"/>
  <c r="O58" i="9"/>
  <c r="F54" i="9"/>
  <c r="F58" i="9"/>
  <c r="I54" i="9"/>
  <c r="I58" i="9"/>
  <c r="J56" i="9"/>
  <c r="M53" i="9"/>
  <c r="M57" i="9"/>
  <c r="N55" i="9"/>
  <c r="O52" i="9"/>
  <c r="G54" i="9"/>
  <c r="G58" i="9"/>
  <c r="I52" i="9"/>
  <c r="O55" i="9"/>
  <c r="J55" i="9"/>
  <c r="N58" i="9"/>
  <c r="K56" i="9"/>
  <c r="N52" i="9"/>
  <c r="K52" i="9"/>
  <c r="G53" i="9"/>
  <c r="H55" i="9"/>
  <c r="L58" i="9"/>
  <c r="G57" i="9"/>
  <c r="G56" i="9"/>
  <c r="G52" i="9"/>
  <c r="F52" i="9"/>
  <c r="I53" i="9"/>
  <c r="I57" i="9"/>
  <c r="N54" i="9"/>
  <c r="F55" i="9"/>
  <c r="L54" i="9"/>
  <c r="M56" i="9"/>
  <c r="F11" i="9"/>
  <c r="I140" i="9"/>
  <c r="K9" i="9"/>
  <c r="M140" i="9"/>
  <c r="G144" i="9"/>
  <c r="K146" i="9"/>
  <c r="I141" i="9"/>
  <c r="I42" i="9"/>
  <c r="O43" i="9"/>
  <c r="O24" i="9"/>
  <c r="G47" i="9"/>
  <c r="I24" i="9"/>
  <c r="K45" i="9"/>
  <c r="O25" i="9"/>
  <c r="K36" i="9"/>
  <c r="O19" i="9"/>
  <c r="O45" i="9"/>
  <c r="I19" i="9"/>
  <c r="H42" i="9"/>
  <c r="J43" i="9"/>
  <c r="M44" i="9"/>
  <c r="N46" i="9"/>
  <c r="F44" i="9"/>
  <c r="H43" i="9"/>
  <c r="J44" i="9"/>
  <c r="L45" i="9"/>
  <c r="N47" i="9"/>
  <c r="F45" i="9"/>
  <c r="H45" i="9"/>
  <c r="J46" i="9"/>
  <c r="L47" i="9"/>
  <c r="L41" i="9"/>
  <c r="F46" i="9"/>
  <c r="H46" i="9"/>
  <c r="L42" i="9"/>
  <c r="N43" i="9"/>
  <c r="H41" i="9"/>
  <c r="H47" i="9"/>
  <c r="L43" i="9"/>
  <c r="N44" i="9"/>
  <c r="F42" i="9"/>
  <c r="H44" i="9"/>
  <c r="N45" i="9"/>
  <c r="F41" i="9"/>
  <c r="I45" i="9"/>
  <c r="N41" i="9"/>
  <c r="J42" i="9"/>
  <c r="J41" i="9"/>
  <c r="J45" i="9"/>
  <c r="F43" i="9"/>
  <c r="L46" i="9"/>
  <c r="J47" i="9"/>
  <c r="L44" i="9"/>
  <c r="F47" i="9"/>
  <c r="N42" i="9"/>
  <c r="G45" i="9"/>
  <c r="K24" i="9"/>
  <c r="I97" i="9"/>
  <c r="I101" i="9"/>
  <c r="J99" i="9"/>
  <c r="K96" i="9"/>
  <c r="M100" i="9"/>
  <c r="N98" i="9"/>
  <c r="N102" i="9"/>
  <c r="G97" i="9"/>
  <c r="G101" i="9"/>
  <c r="H98" i="9"/>
  <c r="H102" i="9"/>
  <c r="K99" i="9"/>
  <c r="L97" i="9"/>
  <c r="L101" i="9"/>
  <c r="O98" i="9"/>
  <c r="O102" i="9"/>
  <c r="F98" i="9"/>
  <c r="F102" i="9"/>
  <c r="I98" i="9"/>
  <c r="I102" i="9"/>
  <c r="J100" i="9"/>
  <c r="M97" i="9"/>
  <c r="M101" i="9"/>
  <c r="N99" i="9"/>
  <c r="O96" i="9"/>
  <c r="G98" i="9"/>
  <c r="G102" i="9"/>
  <c r="H99" i="9"/>
  <c r="I96" i="9"/>
  <c r="K100" i="9"/>
  <c r="L98" i="9"/>
  <c r="L102" i="9"/>
  <c r="O99" i="9"/>
  <c r="N96" i="9"/>
  <c r="F99" i="9"/>
  <c r="G96" i="9"/>
  <c r="I99" i="9"/>
  <c r="H100" i="9"/>
  <c r="K97" i="9"/>
  <c r="K101" i="9"/>
  <c r="L99" i="9"/>
  <c r="M96" i="9"/>
  <c r="O100" i="9"/>
  <c r="J96" i="9"/>
  <c r="F100" i="9"/>
  <c r="I100" i="9"/>
  <c r="J98" i="9"/>
  <c r="J102" i="9"/>
  <c r="M99" i="9"/>
  <c r="N97" i="9"/>
  <c r="N101" i="9"/>
  <c r="H96" i="9"/>
  <c r="G100" i="9"/>
  <c r="L100" i="9"/>
  <c r="F101" i="9"/>
  <c r="H97" i="9"/>
  <c r="M102" i="9"/>
  <c r="H101" i="9"/>
  <c r="O97" i="9"/>
  <c r="J97" i="9"/>
  <c r="N100" i="9"/>
  <c r="F96" i="9"/>
  <c r="K102" i="9"/>
  <c r="F97" i="9"/>
  <c r="K98" i="9"/>
  <c r="J101" i="9"/>
  <c r="M98" i="9"/>
  <c r="G99" i="9"/>
  <c r="O101" i="9"/>
  <c r="L96" i="9"/>
  <c r="I10" i="9"/>
  <c r="L8" i="9"/>
  <c r="F14" i="9"/>
  <c r="J13" i="9"/>
  <c r="J10" i="9"/>
  <c r="N13" i="9"/>
  <c r="J11" i="9"/>
  <c r="M10" i="9"/>
  <c r="G140" i="9"/>
  <c r="K13" i="9"/>
  <c r="O144" i="9"/>
  <c r="K11" i="9"/>
  <c r="O141" i="9"/>
  <c r="I145" i="9"/>
  <c r="I46" i="9"/>
  <c r="O47" i="9"/>
  <c r="K19" i="9"/>
  <c r="O44" i="9"/>
  <c r="K143" i="9"/>
  <c r="O31" i="9"/>
  <c r="G21" i="9"/>
  <c r="I31" i="9"/>
  <c r="O143" i="9"/>
  <c r="I13" i="9"/>
  <c r="H144" i="9"/>
  <c r="J146" i="9"/>
  <c r="N142" i="9"/>
  <c r="H140" i="9"/>
  <c r="H145" i="9"/>
  <c r="L141" i="9"/>
  <c r="N143" i="9"/>
  <c r="F141" i="9"/>
  <c r="H146" i="9"/>
  <c r="L142" i="9"/>
  <c r="N144" i="9"/>
  <c r="F142" i="9"/>
  <c r="J141" i="9"/>
  <c r="L143" i="9"/>
  <c r="N145" i="9"/>
  <c r="F143" i="9"/>
  <c r="H142" i="9"/>
  <c r="J144" i="9"/>
  <c r="L146" i="9"/>
  <c r="L140" i="9"/>
  <c r="F146" i="9"/>
  <c r="N141" i="9"/>
  <c r="H141" i="9"/>
  <c r="N146" i="9"/>
  <c r="H143" i="9"/>
  <c r="N140" i="9"/>
  <c r="J142" i="9"/>
  <c r="J140" i="9"/>
  <c r="L144" i="9"/>
  <c r="F140" i="9"/>
  <c r="L145" i="9"/>
  <c r="J143" i="9"/>
  <c r="J145" i="9"/>
  <c r="F144" i="9"/>
  <c r="F145" i="9"/>
  <c r="M45" i="9"/>
  <c r="H11" i="9"/>
  <c r="L10" i="9"/>
  <c r="N12" i="9"/>
  <c r="N9" i="9"/>
  <c r="G142" i="9"/>
  <c r="I14" i="9"/>
  <c r="I8" i="9"/>
  <c r="O8" i="9"/>
  <c r="O145" i="9"/>
  <c r="G42" i="9"/>
  <c r="I33" i="9"/>
  <c r="I43" i="9"/>
  <c r="K31" i="9"/>
  <c r="M23" i="9"/>
  <c r="G41" i="9"/>
  <c r="O36" i="9"/>
  <c r="O35" i="9"/>
  <c r="G25" i="9"/>
  <c r="I35" i="9"/>
  <c r="K47" i="9"/>
  <c r="Q47" i="9" s="1"/>
  <c r="S47" i="9" s="1"/>
  <c r="H88" i="9"/>
  <c r="I85" i="9"/>
  <c r="K89" i="9"/>
  <c r="L87" i="9"/>
  <c r="L91" i="9"/>
  <c r="O88" i="9"/>
  <c r="N85" i="9"/>
  <c r="F88" i="9"/>
  <c r="G85" i="9"/>
  <c r="I88" i="9"/>
  <c r="J86" i="9"/>
  <c r="J90" i="9"/>
  <c r="M87" i="9"/>
  <c r="M91" i="9"/>
  <c r="N89" i="9"/>
  <c r="L85" i="9"/>
  <c r="G88" i="9"/>
  <c r="H89" i="9"/>
  <c r="K86" i="9"/>
  <c r="K90" i="9"/>
  <c r="L88" i="9"/>
  <c r="M85" i="9"/>
  <c r="O89" i="9"/>
  <c r="J85" i="9"/>
  <c r="F89" i="9"/>
  <c r="I89" i="9"/>
  <c r="J87" i="9"/>
  <c r="J91" i="9"/>
  <c r="M88" i="9"/>
  <c r="N86" i="9"/>
  <c r="N90" i="9"/>
  <c r="H85" i="9"/>
  <c r="G89" i="9"/>
  <c r="I86" i="9"/>
  <c r="I90" i="9"/>
  <c r="J88" i="9"/>
  <c r="K85" i="9"/>
  <c r="M89" i="9"/>
  <c r="N87" i="9"/>
  <c r="N91" i="9"/>
  <c r="G86" i="9"/>
  <c r="G90" i="9"/>
  <c r="H87" i="9"/>
  <c r="H91" i="9"/>
  <c r="K88" i="9"/>
  <c r="L86" i="9"/>
  <c r="L90" i="9"/>
  <c r="O87" i="9"/>
  <c r="O91" i="9"/>
  <c r="F87" i="9"/>
  <c r="F91" i="9"/>
  <c r="M86" i="9"/>
  <c r="G87" i="9"/>
  <c r="H86" i="9"/>
  <c r="L89" i="9"/>
  <c r="F90" i="9"/>
  <c r="I87" i="9"/>
  <c r="M90" i="9"/>
  <c r="G91" i="9"/>
  <c r="H90" i="9"/>
  <c r="O86" i="9"/>
  <c r="J89" i="9"/>
  <c r="O85" i="9"/>
  <c r="K87" i="9"/>
  <c r="K91" i="9"/>
  <c r="N88" i="9"/>
  <c r="O90" i="9"/>
  <c r="I91" i="9"/>
  <c r="F85" i="9"/>
  <c r="F86" i="9"/>
  <c r="K34" i="9"/>
  <c r="I146" i="9"/>
  <c r="F9" i="9"/>
  <c r="H8" i="9"/>
  <c r="F12" i="9"/>
  <c r="F10" i="9"/>
  <c r="I55" i="8"/>
  <c r="M58" i="8"/>
  <c r="K56" i="8"/>
  <c r="M57" i="8"/>
  <c r="O54" i="8"/>
  <c r="N58" i="8"/>
  <c r="F53" i="8"/>
  <c r="G56" i="8"/>
  <c r="F56" i="8"/>
  <c r="G55" i="8"/>
  <c r="F52" i="8"/>
  <c r="M53" i="8"/>
  <c r="L57" i="8"/>
  <c r="N54" i="8"/>
  <c r="O57" i="8"/>
  <c r="H52" i="8"/>
  <c r="J52" i="8"/>
  <c r="L52" i="8"/>
  <c r="L54" i="8"/>
  <c r="I52" i="8"/>
  <c r="J56" i="8"/>
  <c r="L53" i="8"/>
  <c r="M56" i="8"/>
  <c r="O53" i="8"/>
  <c r="N57" i="8"/>
  <c r="O56" i="8"/>
  <c r="N56" i="8"/>
  <c r="J10" i="8"/>
  <c r="J14" i="8"/>
  <c r="M11" i="8"/>
  <c r="N9" i="8"/>
  <c r="N13" i="8"/>
  <c r="H9" i="8"/>
  <c r="H13" i="8"/>
  <c r="F10" i="8"/>
  <c r="F14" i="8"/>
  <c r="J11" i="8"/>
  <c r="K8" i="8"/>
  <c r="M12" i="8"/>
  <c r="N10" i="8"/>
  <c r="N14" i="8"/>
  <c r="H10" i="8"/>
  <c r="H14" i="8"/>
  <c r="F11" i="8"/>
  <c r="G8" i="8"/>
  <c r="J12" i="8"/>
  <c r="M9" i="8"/>
  <c r="M13" i="8"/>
  <c r="N11" i="8"/>
  <c r="O8" i="8"/>
  <c r="H11" i="8"/>
  <c r="I8" i="8"/>
  <c r="F12" i="8"/>
  <c r="K12" i="8"/>
  <c r="L10" i="8"/>
  <c r="L14" i="8"/>
  <c r="O11" i="8"/>
  <c r="N8" i="8"/>
  <c r="I11" i="8"/>
  <c r="H8" i="8"/>
  <c r="G12" i="8"/>
  <c r="K10" i="8"/>
  <c r="L12" i="8"/>
  <c r="O13" i="8"/>
  <c r="I13" i="8"/>
  <c r="G14" i="8"/>
  <c r="K13" i="8"/>
  <c r="M8" i="8"/>
  <c r="J8" i="8"/>
  <c r="G9" i="8"/>
  <c r="K14" i="8"/>
  <c r="O9" i="8"/>
  <c r="I9" i="8"/>
  <c r="G10" i="8"/>
  <c r="M10" i="8"/>
  <c r="L8" i="8"/>
  <c r="G13" i="8"/>
  <c r="L13" i="8"/>
  <c r="H12" i="8"/>
  <c r="J9" i="8"/>
  <c r="M14" i="8"/>
  <c r="I12" i="8"/>
  <c r="F8" i="8"/>
  <c r="J13" i="8"/>
  <c r="O12" i="8"/>
  <c r="G11" i="8"/>
  <c r="O10" i="8"/>
  <c r="N12" i="8"/>
  <c r="O14" i="8"/>
  <c r="I10" i="8"/>
  <c r="K9" i="8"/>
  <c r="I14" i="8"/>
  <c r="K11" i="8"/>
  <c r="F9" i="8"/>
  <c r="L9" i="8"/>
  <c r="F13" i="8"/>
  <c r="L11" i="8"/>
  <c r="H23" i="8"/>
  <c r="K20" i="8"/>
  <c r="K24" i="8"/>
  <c r="L22" i="8"/>
  <c r="M19" i="8"/>
  <c r="O23" i="8"/>
  <c r="J19" i="8"/>
  <c r="I23" i="8"/>
  <c r="J21" i="8"/>
  <c r="J25" i="8"/>
  <c r="M22" i="8"/>
  <c r="N20" i="8"/>
  <c r="N24" i="8"/>
  <c r="H19" i="8"/>
  <c r="G23" i="8"/>
  <c r="H20" i="8"/>
  <c r="H24" i="8"/>
  <c r="I20" i="8"/>
  <c r="I24" i="8"/>
  <c r="J22" i="8"/>
  <c r="K19" i="8"/>
  <c r="M23" i="8"/>
  <c r="N21" i="8"/>
  <c r="N25" i="8"/>
  <c r="G20" i="8"/>
  <c r="G24" i="8"/>
  <c r="F19" i="8"/>
  <c r="H21" i="8"/>
  <c r="H25" i="8"/>
  <c r="K22" i="8"/>
  <c r="L20" i="8"/>
  <c r="L24" i="8"/>
  <c r="O21" i="8"/>
  <c r="O25" i="8"/>
  <c r="I21" i="8"/>
  <c r="I25" i="8"/>
  <c r="J23" i="8"/>
  <c r="M20" i="8"/>
  <c r="M24" i="8"/>
  <c r="N22" i="8"/>
  <c r="O19" i="8"/>
  <c r="G21" i="8"/>
  <c r="G25" i="8"/>
  <c r="H22" i="8"/>
  <c r="I19" i="8"/>
  <c r="K23" i="8"/>
  <c r="L21" i="8"/>
  <c r="L25" i="8"/>
  <c r="O22" i="8"/>
  <c r="N19" i="8"/>
  <c r="F22" i="8"/>
  <c r="G19" i="8"/>
  <c r="K25" i="8"/>
  <c r="F20" i="8"/>
  <c r="M25" i="8"/>
  <c r="F23" i="8"/>
  <c r="I22" i="8"/>
  <c r="O20" i="8"/>
  <c r="F24" i="8"/>
  <c r="J20" i="8"/>
  <c r="F21" i="8"/>
  <c r="J24" i="8"/>
  <c r="F25" i="8"/>
  <c r="M21" i="8"/>
  <c r="O24" i="8"/>
  <c r="L23" i="8"/>
  <c r="N23" i="8"/>
  <c r="L19" i="8"/>
  <c r="G22" i="8"/>
  <c r="K21" i="8"/>
  <c r="G52" i="8"/>
  <c r="N52" i="8"/>
  <c r="I58" i="8"/>
  <c r="K55" i="8"/>
  <c r="K52" i="8"/>
  <c r="L56" i="8"/>
  <c r="N53" i="8"/>
  <c r="M52" i="8"/>
  <c r="H65" i="8"/>
  <c r="H69" i="8"/>
  <c r="K66" i="8"/>
  <c r="L64" i="8"/>
  <c r="L68" i="8"/>
  <c r="O65" i="8"/>
  <c r="O69" i="8"/>
  <c r="F65" i="8"/>
  <c r="F69" i="8"/>
  <c r="I65" i="8"/>
  <c r="I69" i="8"/>
  <c r="J67" i="8"/>
  <c r="M64" i="8"/>
  <c r="M68" i="8"/>
  <c r="N66" i="8"/>
  <c r="O63" i="8"/>
  <c r="G65" i="8"/>
  <c r="G69" i="8"/>
  <c r="H66" i="8"/>
  <c r="I63" i="8"/>
  <c r="K67" i="8"/>
  <c r="L65" i="8"/>
  <c r="L69" i="8"/>
  <c r="O66" i="8"/>
  <c r="N63" i="8"/>
  <c r="F66" i="8"/>
  <c r="G63" i="8"/>
  <c r="I66" i="8"/>
  <c r="J64" i="8"/>
  <c r="J68" i="8"/>
  <c r="M65" i="8"/>
  <c r="M69" i="8"/>
  <c r="N67" i="8"/>
  <c r="L63" i="8"/>
  <c r="G66" i="8"/>
  <c r="H67" i="8"/>
  <c r="K64" i="8"/>
  <c r="K68" i="8"/>
  <c r="L66" i="8"/>
  <c r="M63" i="8"/>
  <c r="O67" i="8"/>
  <c r="J63" i="8"/>
  <c r="F67" i="8"/>
  <c r="I67" i="8"/>
  <c r="J65" i="8"/>
  <c r="J69" i="8"/>
  <c r="M66" i="8"/>
  <c r="N64" i="8"/>
  <c r="N68" i="8"/>
  <c r="H63" i="8"/>
  <c r="G67" i="8"/>
  <c r="H64" i="8"/>
  <c r="H68" i="8"/>
  <c r="K65" i="8"/>
  <c r="K69" i="8"/>
  <c r="L67" i="8"/>
  <c r="O64" i="8"/>
  <c r="O68" i="8"/>
  <c r="F64" i="8"/>
  <c r="F68" i="8"/>
  <c r="G64" i="8"/>
  <c r="J66" i="8"/>
  <c r="K63" i="8"/>
  <c r="I64" i="8"/>
  <c r="F63" i="8"/>
  <c r="I68" i="8"/>
  <c r="N69" i="8"/>
  <c r="M67" i="8"/>
  <c r="N65" i="8"/>
  <c r="G68" i="8"/>
  <c r="F55" i="8"/>
  <c r="G58" i="8"/>
  <c r="I54" i="8"/>
  <c r="H58" i="8"/>
  <c r="J55" i="8"/>
  <c r="K58" i="8"/>
  <c r="M55" i="8"/>
  <c r="L55" i="8"/>
  <c r="M54" i="8"/>
  <c r="I32" i="8"/>
  <c r="I36" i="8"/>
  <c r="J34" i="8"/>
  <c r="M31" i="8"/>
  <c r="M35" i="8"/>
  <c r="N33" i="8"/>
  <c r="O30" i="8"/>
  <c r="G32" i="8"/>
  <c r="G36" i="8"/>
  <c r="H33" i="8"/>
  <c r="I30" i="8"/>
  <c r="K34" i="8"/>
  <c r="L32" i="8"/>
  <c r="L36" i="8"/>
  <c r="O33" i="8"/>
  <c r="N30" i="8"/>
  <c r="F33" i="8"/>
  <c r="G30" i="8"/>
  <c r="I33" i="8"/>
  <c r="J31" i="8"/>
  <c r="J35" i="8"/>
  <c r="M32" i="8"/>
  <c r="M36" i="8"/>
  <c r="N34" i="8"/>
  <c r="L30" i="8"/>
  <c r="G33" i="8"/>
  <c r="H34" i="8"/>
  <c r="K31" i="8"/>
  <c r="K35" i="8"/>
  <c r="L33" i="8"/>
  <c r="M30" i="8"/>
  <c r="O34" i="8"/>
  <c r="J30" i="8"/>
  <c r="F34" i="8"/>
  <c r="I34" i="8"/>
  <c r="J32" i="8"/>
  <c r="J36" i="8"/>
  <c r="M33" i="8"/>
  <c r="N31" i="8"/>
  <c r="N35" i="8"/>
  <c r="H30" i="8"/>
  <c r="G34" i="8"/>
  <c r="H31" i="8"/>
  <c r="H35" i="8"/>
  <c r="K32" i="8"/>
  <c r="K36" i="8"/>
  <c r="L34" i="8"/>
  <c r="O31" i="8"/>
  <c r="O35" i="8"/>
  <c r="F31" i="8"/>
  <c r="F35" i="8"/>
  <c r="I31" i="8"/>
  <c r="I35" i="8"/>
  <c r="J33" i="8"/>
  <c r="K30" i="8"/>
  <c r="M34" i="8"/>
  <c r="N32" i="8"/>
  <c r="N36" i="8"/>
  <c r="G31" i="8"/>
  <c r="G35" i="8"/>
  <c r="O32" i="8"/>
  <c r="H32" i="8"/>
  <c r="F36" i="8"/>
  <c r="H36" i="8"/>
  <c r="F30" i="8"/>
  <c r="K33" i="8"/>
  <c r="O36" i="8"/>
  <c r="L31" i="8"/>
  <c r="L35" i="8"/>
  <c r="F32" i="8"/>
  <c r="I78" i="8"/>
  <c r="J76" i="8"/>
  <c r="J80" i="8"/>
  <c r="M77" i="8"/>
  <c r="N75" i="8"/>
  <c r="N79" i="8"/>
  <c r="H74" i="8"/>
  <c r="G78" i="8"/>
  <c r="H75" i="8"/>
  <c r="H79" i="8"/>
  <c r="K76" i="8"/>
  <c r="K80" i="8"/>
  <c r="L78" i="8"/>
  <c r="O75" i="8"/>
  <c r="O79" i="8"/>
  <c r="F75" i="8"/>
  <c r="F79" i="8"/>
  <c r="I75" i="8"/>
  <c r="I79" i="8"/>
  <c r="J77" i="8"/>
  <c r="K74" i="8"/>
  <c r="M78" i="8"/>
  <c r="N76" i="8"/>
  <c r="N80" i="8"/>
  <c r="G75" i="8"/>
  <c r="G79" i="8"/>
  <c r="H76" i="8"/>
  <c r="H80" i="8"/>
  <c r="K77" i="8"/>
  <c r="L75" i="8"/>
  <c r="L79" i="8"/>
  <c r="O76" i="8"/>
  <c r="O80" i="8"/>
  <c r="F76" i="8"/>
  <c r="F80" i="8"/>
  <c r="I76" i="8"/>
  <c r="I80" i="8"/>
  <c r="J78" i="8"/>
  <c r="M75" i="8"/>
  <c r="M79" i="8"/>
  <c r="N77" i="8"/>
  <c r="O74" i="8"/>
  <c r="G76" i="8"/>
  <c r="G80" i="8"/>
  <c r="H77" i="8"/>
  <c r="I74" i="8"/>
  <c r="K78" i="8"/>
  <c r="L76" i="8"/>
  <c r="L80" i="8"/>
  <c r="O77" i="8"/>
  <c r="N74" i="8"/>
  <c r="F77" i="8"/>
  <c r="G74" i="8"/>
  <c r="I77" i="8"/>
  <c r="J75" i="8"/>
  <c r="J79" i="8"/>
  <c r="M76" i="8"/>
  <c r="M80" i="8"/>
  <c r="N78" i="8"/>
  <c r="L74" i="8"/>
  <c r="G77" i="8"/>
  <c r="F74" i="8"/>
  <c r="J74" i="8"/>
  <c r="F78" i="8"/>
  <c r="K79" i="8"/>
  <c r="L77" i="8"/>
  <c r="M74" i="8"/>
  <c r="H78" i="8"/>
  <c r="K75" i="8"/>
  <c r="O78" i="8"/>
  <c r="O55" i="8"/>
  <c r="G54" i="8"/>
  <c r="F58" i="8"/>
  <c r="H54" i="8"/>
  <c r="I57" i="8"/>
  <c r="K54" i="8"/>
  <c r="J58" i="8"/>
  <c r="K57" i="8"/>
  <c r="J57" i="8"/>
  <c r="I97" i="8"/>
  <c r="I101" i="8"/>
  <c r="J99" i="8"/>
  <c r="K96" i="8"/>
  <c r="M100" i="8"/>
  <c r="N98" i="8"/>
  <c r="N102" i="8"/>
  <c r="G97" i="8"/>
  <c r="G101" i="8"/>
  <c r="H98" i="8"/>
  <c r="H102" i="8"/>
  <c r="K99" i="8"/>
  <c r="L97" i="8"/>
  <c r="L101" i="8"/>
  <c r="O98" i="8"/>
  <c r="O102" i="8"/>
  <c r="F98" i="8"/>
  <c r="F102" i="8"/>
  <c r="I98" i="8"/>
  <c r="I102" i="8"/>
  <c r="J100" i="8"/>
  <c r="M97" i="8"/>
  <c r="M101" i="8"/>
  <c r="N99" i="8"/>
  <c r="O96" i="8"/>
  <c r="G98" i="8"/>
  <c r="G102" i="8"/>
  <c r="H99" i="8"/>
  <c r="I96" i="8"/>
  <c r="K100" i="8"/>
  <c r="L98" i="8"/>
  <c r="L102" i="8"/>
  <c r="O99" i="8"/>
  <c r="N96" i="8"/>
  <c r="F99" i="8"/>
  <c r="G96" i="8"/>
  <c r="I99" i="8"/>
  <c r="J97" i="8"/>
  <c r="J101" i="8"/>
  <c r="M98" i="8"/>
  <c r="M102" i="8"/>
  <c r="N100" i="8"/>
  <c r="L96" i="8"/>
  <c r="G99" i="8"/>
  <c r="H100" i="8"/>
  <c r="K97" i="8"/>
  <c r="K101" i="8"/>
  <c r="L99" i="8"/>
  <c r="M96" i="8"/>
  <c r="O100" i="8"/>
  <c r="J96" i="8"/>
  <c r="F100" i="8"/>
  <c r="I100" i="8"/>
  <c r="J98" i="8"/>
  <c r="J102" i="8"/>
  <c r="M99" i="8"/>
  <c r="N97" i="8"/>
  <c r="N101" i="8"/>
  <c r="H96" i="8"/>
  <c r="G100" i="8"/>
  <c r="H97" i="8"/>
  <c r="F101" i="8"/>
  <c r="H101" i="8"/>
  <c r="K98" i="8"/>
  <c r="L100" i="8"/>
  <c r="O97" i="8"/>
  <c r="O101" i="8"/>
  <c r="F97" i="8"/>
  <c r="K102" i="8"/>
  <c r="F96" i="8"/>
  <c r="L58" i="8"/>
  <c r="O52" i="8"/>
  <c r="F54" i="8"/>
  <c r="G57" i="8"/>
  <c r="I53" i="8"/>
  <c r="H57" i="8"/>
  <c r="J54" i="8"/>
  <c r="K53" i="8"/>
  <c r="J53" i="8"/>
  <c r="H42" i="8"/>
  <c r="H46" i="8"/>
  <c r="K43" i="8"/>
  <c r="K47" i="8"/>
  <c r="L45" i="8"/>
  <c r="O42" i="8"/>
  <c r="O46" i="8"/>
  <c r="F42" i="8"/>
  <c r="F46" i="8"/>
  <c r="I42" i="8"/>
  <c r="I46" i="8"/>
  <c r="J44" i="8"/>
  <c r="K41" i="8"/>
  <c r="M45" i="8"/>
  <c r="N43" i="8"/>
  <c r="N47" i="8"/>
  <c r="G42" i="8"/>
  <c r="G46" i="8"/>
  <c r="F41" i="8"/>
  <c r="H43" i="8"/>
  <c r="H47" i="8"/>
  <c r="K44" i="8"/>
  <c r="L42" i="8"/>
  <c r="L46" i="8"/>
  <c r="O43" i="8"/>
  <c r="O47" i="8"/>
  <c r="F43" i="8"/>
  <c r="F47" i="8"/>
  <c r="I43" i="8"/>
  <c r="I47" i="8"/>
  <c r="J45" i="8"/>
  <c r="M42" i="8"/>
  <c r="M46" i="8"/>
  <c r="N44" i="8"/>
  <c r="O41" i="8"/>
  <c r="G43" i="8"/>
  <c r="G47" i="8"/>
  <c r="H44" i="8"/>
  <c r="I41" i="8"/>
  <c r="K45" i="8"/>
  <c r="L43" i="8"/>
  <c r="L47" i="8"/>
  <c r="O44" i="8"/>
  <c r="N41" i="8"/>
  <c r="F44" i="8"/>
  <c r="G41" i="8"/>
  <c r="I44" i="8"/>
  <c r="J42" i="8"/>
  <c r="J46" i="8"/>
  <c r="M43" i="8"/>
  <c r="M47" i="8"/>
  <c r="N45" i="8"/>
  <c r="L41" i="8"/>
  <c r="G44" i="8"/>
  <c r="H45" i="8"/>
  <c r="K42" i="8"/>
  <c r="K46" i="8"/>
  <c r="L44" i="8"/>
  <c r="M41" i="8"/>
  <c r="O45" i="8"/>
  <c r="J41" i="8"/>
  <c r="F45" i="8"/>
  <c r="N46" i="8"/>
  <c r="I45" i="8"/>
  <c r="J43" i="8"/>
  <c r="N42" i="8"/>
  <c r="G45" i="8"/>
  <c r="J47" i="8"/>
  <c r="M44" i="8"/>
  <c r="H41" i="8"/>
  <c r="H88" i="8"/>
  <c r="I85" i="8"/>
  <c r="K89" i="8"/>
  <c r="L87" i="8"/>
  <c r="L91" i="8"/>
  <c r="O88" i="8"/>
  <c r="N85" i="8"/>
  <c r="F88" i="8"/>
  <c r="G85" i="8"/>
  <c r="I88" i="8"/>
  <c r="J86" i="8"/>
  <c r="J90" i="8"/>
  <c r="M87" i="8"/>
  <c r="M91" i="8"/>
  <c r="N89" i="8"/>
  <c r="L85" i="8"/>
  <c r="G88" i="8"/>
  <c r="H89" i="8"/>
  <c r="K86" i="8"/>
  <c r="K90" i="8"/>
  <c r="L88" i="8"/>
  <c r="M85" i="8"/>
  <c r="O89" i="8"/>
  <c r="J85" i="8"/>
  <c r="F89" i="8"/>
  <c r="I89" i="8"/>
  <c r="J87" i="8"/>
  <c r="J91" i="8"/>
  <c r="M88" i="8"/>
  <c r="N86" i="8"/>
  <c r="N90" i="8"/>
  <c r="H85" i="8"/>
  <c r="G89" i="8"/>
  <c r="H86" i="8"/>
  <c r="H90" i="8"/>
  <c r="K87" i="8"/>
  <c r="K91" i="8"/>
  <c r="L89" i="8"/>
  <c r="O86" i="8"/>
  <c r="O90" i="8"/>
  <c r="F86" i="8"/>
  <c r="F90" i="8"/>
  <c r="I86" i="8"/>
  <c r="I90" i="8"/>
  <c r="J88" i="8"/>
  <c r="K85" i="8"/>
  <c r="M89" i="8"/>
  <c r="N87" i="8"/>
  <c r="N91" i="8"/>
  <c r="G86" i="8"/>
  <c r="G90" i="8"/>
  <c r="F85" i="8"/>
  <c r="H87" i="8"/>
  <c r="H91" i="8"/>
  <c r="K88" i="8"/>
  <c r="L86" i="8"/>
  <c r="L90" i="8"/>
  <c r="O87" i="8"/>
  <c r="O91" i="8"/>
  <c r="F87" i="8"/>
  <c r="F91" i="8"/>
  <c r="G87" i="8"/>
  <c r="I87" i="8"/>
  <c r="G91" i="8"/>
  <c r="M86" i="8"/>
  <c r="M90" i="8"/>
  <c r="I91" i="8"/>
  <c r="J89" i="8"/>
  <c r="N88" i="8"/>
  <c r="O85" i="8"/>
  <c r="H55" i="8"/>
  <c r="N55" i="8"/>
  <c r="O58" i="8"/>
  <c r="G53" i="8"/>
  <c r="P73" i="10" s="1"/>
  <c r="F57" i="8"/>
  <c r="H53" i="8"/>
  <c r="I56" i="8"/>
  <c r="H56" i="8"/>
  <c r="Q76" i="9"/>
  <c r="S76" i="9" s="1"/>
  <c r="K64" i="7"/>
  <c r="M66" i="7"/>
  <c r="O21" i="7"/>
  <c r="M68" i="7"/>
  <c r="M20" i="7"/>
  <c r="H24" i="7"/>
  <c r="G21" i="7"/>
  <c r="F68" i="7"/>
  <c r="K20" i="7"/>
  <c r="G67" i="7"/>
  <c r="J64" i="7"/>
  <c r="K67" i="7"/>
  <c r="M64" i="7"/>
  <c r="L68" i="7"/>
  <c r="N69" i="7"/>
  <c r="F64" i="7"/>
  <c r="F67" i="7"/>
  <c r="G20" i="7"/>
  <c r="F24" i="7"/>
  <c r="H20" i="7"/>
  <c r="I23" i="7"/>
  <c r="H23" i="7"/>
  <c r="I22" i="7"/>
  <c r="I19" i="7"/>
  <c r="K22" i="7"/>
  <c r="G25" i="7"/>
  <c r="H67" i="7"/>
  <c r="K23" i="7"/>
  <c r="N22" i="7"/>
  <c r="I66" i="7"/>
  <c r="I63" i="7"/>
  <c r="J67" i="7"/>
  <c r="L64" i="7"/>
  <c r="N65" i="7"/>
  <c r="O68" i="7"/>
  <c r="J63" i="7"/>
  <c r="N25" i="7"/>
  <c r="F20" i="7"/>
  <c r="G23" i="7"/>
  <c r="F23" i="7"/>
  <c r="G22" i="7"/>
  <c r="G19" i="7"/>
  <c r="H22" i="7"/>
  <c r="H25" i="7"/>
  <c r="L65" i="7"/>
  <c r="I20" i="7"/>
  <c r="N68" i="7"/>
  <c r="I34" i="7"/>
  <c r="J32" i="7"/>
  <c r="J36" i="7"/>
  <c r="M33" i="7"/>
  <c r="N31" i="7"/>
  <c r="N35" i="7"/>
  <c r="H30" i="7"/>
  <c r="G34" i="7"/>
  <c r="I31" i="7"/>
  <c r="I35" i="7"/>
  <c r="J33" i="7"/>
  <c r="K30" i="7"/>
  <c r="M34" i="7"/>
  <c r="N32" i="7"/>
  <c r="N36" i="7"/>
  <c r="G31" i="7"/>
  <c r="G35" i="7"/>
  <c r="H32" i="7"/>
  <c r="H36" i="7"/>
  <c r="K33" i="7"/>
  <c r="L31" i="7"/>
  <c r="L35" i="7"/>
  <c r="O32" i="7"/>
  <c r="O36" i="7"/>
  <c r="F32" i="7"/>
  <c r="F36" i="7"/>
  <c r="I32" i="7"/>
  <c r="I36" i="7"/>
  <c r="J34" i="7"/>
  <c r="M31" i="7"/>
  <c r="M35" i="7"/>
  <c r="N33" i="7"/>
  <c r="O30" i="7"/>
  <c r="G32" i="7"/>
  <c r="G36" i="7"/>
  <c r="H33" i="7"/>
  <c r="I30" i="7"/>
  <c r="K34" i="7"/>
  <c r="L32" i="7"/>
  <c r="L36" i="7"/>
  <c r="O33" i="7"/>
  <c r="N30" i="7"/>
  <c r="F33" i="7"/>
  <c r="G30" i="7"/>
  <c r="I33" i="7"/>
  <c r="J31" i="7"/>
  <c r="J35" i="7"/>
  <c r="M32" i="7"/>
  <c r="M36" i="7"/>
  <c r="N34" i="7"/>
  <c r="L30" i="7"/>
  <c r="G33" i="7"/>
  <c r="F30" i="7"/>
  <c r="H34" i="7"/>
  <c r="K31" i="7"/>
  <c r="K35" i="7"/>
  <c r="L33" i="7"/>
  <c r="M30" i="7"/>
  <c r="O34" i="7"/>
  <c r="J30" i="7"/>
  <c r="F34" i="7"/>
  <c r="L34" i="7"/>
  <c r="K36" i="7"/>
  <c r="O31" i="7"/>
  <c r="O35" i="7"/>
  <c r="F31" i="7"/>
  <c r="H31" i="7"/>
  <c r="F35" i="7"/>
  <c r="H35" i="7"/>
  <c r="K32" i="7"/>
  <c r="G66" i="7"/>
  <c r="G63" i="7"/>
  <c r="H66" i="7"/>
  <c r="I69" i="7"/>
  <c r="K66" i="7"/>
  <c r="M67" i="7"/>
  <c r="O64" i="7"/>
  <c r="O67" i="7"/>
  <c r="N21" i="7"/>
  <c r="O24" i="7"/>
  <c r="H19" i="7"/>
  <c r="J19" i="7"/>
  <c r="L19" i="7"/>
  <c r="F22" i="7"/>
  <c r="F25" i="7"/>
  <c r="H21" i="7"/>
  <c r="O65" i="7"/>
  <c r="G24" i="7"/>
  <c r="J21" i="7"/>
  <c r="I21" i="7"/>
  <c r="L63" i="7"/>
  <c r="F66" i="7"/>
  <c r="G69" i="7"/>
  <c r="I65" i="7"/>
  <c r="H69" i="7"/>
  <c r="K63" i="7"/>
  <c r="L67" i="7"/>
  <c r="M63" i="7"/>
  <c r="M23" i="7"/>
  <c r="O20" i="7"/>
  <c r="N24" i="7"/>
  <c r="O23" i="7"/>
  <c r="N23" i="7"/>
  <c r="N19" i="7"/>
  <c r="F21" i="7"/>
  <c r="H44" i="7"/>
  <c r="I41" i="7"/>
  <c r="K45" i="7"/>
  <c r="L43" i="7"/>
  <c r="L47" i="7"/>
  <c r="O44" i="7"/>
  <c r="N41" i="7"/>
  <c r="F44" i="7"/>
  <c r="G41" i="7"/>
  <c r="H45" i="7"/>
  <c r="K42" i="7"/>
  <c r="K46" i="7"/>
  <c r="L44" i="7"/>
  <c r="M41" i="7"/>
  <c r="O45" i="7"/>
  <c r="J41" i="7"/>
  <c r="F45" i="7"/>
  <c r="I45" i="7"/>
  <c r="J43" i="7"/>
  <c r="J47" i="7"/>
  <c r="M44" i="7"/>
  <c r="N42" i="7"/>
  <c r="N46" i="7"/>
  <c r="H41" i="7"/>
  <c r="G45" i="7"/>
  <c r="H42" i="7"/>
  <c r="H46" i="7"/>
  <c r="K43" i="7"/>
  <c r="K47" i="7"/>
  <c r="L45" i="7"/>
  <c r="O42" i="7"/>
  <c r="O46" i="7"/>
  <c r="F42" i="7"/>
  <c r="F46" i="7"/>
  <c r="I42" i="7"/>
  <c r="I46" i="7"/>
  <c r="J44" i="7"/>
  <c r="K41" i="7"/>
  <c r="M45" i="7"/>
  <c r="N43" i="7"/>
  <c r="N47" i="7"/>
  <c r="G42" i="7"/>
  <c r="G46" i="7"/>
  <c r="F41" i="7"/>
  <c r="H43" i="7"/>
  <c r="H47" i="7"/>
  <c r="K44" i="7"/>
  <c r="L42" i="7"/>
  <c r="L46" i="7"/>
  <c r="O43" i="7"/>
  <c r="O47" i="7"/>
  <c r="F43" i="7"/>
  <c r="F47" i="7"/>
  <c r="I43" i="7"/>
  <c r="I47" i="7"/>
  <c r="J45" i="7"/>
  <c r="M42" i="7"/>
  <c r="M46" i="7"/>
  <c r="N44" i="7"/>
  <c r="O41" i="7"/>
  <c r="G43" i="7"/>
  <c r="G47" i="7"/>
  <c r="M47" i="7"/>
  <c r="N45" i="7"/>
  <c r="L41" i="7"/>
  <c r="G44" i="7"/>
  <c r="I44" i="7"/>
  <c r="M43" i="7"/>
  <c r="J42" i="7"/>
  <c r="J46" i="7"/>
  <c r="N64" i="7"/>
  <c r="I25" i="7"/>
  <c r="G64" i="7"/>
  <c r="L20" i="7"/>
  <c r="I53" i="7"/>
  <c r="I57" i="7"/>
  <c r="J55" i="7"/>
  <c r="K52" i="7"/>
  <c r="M56" i="7"/>
  <c r="N54" i="7"/>
  <c r="N58" i="7"/>
  <c r="G53" i="7"/>
  <c r="G57" i="7"/>
  <c r="I54" i="7"/>
  <c r="I58" i="7"/>
  <c r="J56" i="7"/>
  <c r="M53" i="7"/>
  <c r="M57" i="7"/>
  <c r="N55" i="7"/>
  <c r="O52" i="7"/>
  <c r="G54" i="7"/>
  <c r="G58" i="7"/>
  <c r="H55" i="7"/>
  <c r="I52" i="7"/>
  <c r="K56" i="7"/>
  <c r="L54" i="7"/>
  <c r="L58" i="7"/>
  <c r="O55" i="7"/>
  <c r="N52" i="7"/>
  <c r="F55" i="7"/>
  <c r="G52" i="7"/>
  <c r="I55" i="7"/>
  <c r="J53" i="7"/>
  <c r="J57" i="7"/>
  <c r="M54" i="7"/>
  <c r="M58" i="7"/>
  <c r="N56" i="7"/>
  <c r="L52" i="7"/>
  <c r="G55" i="7"/>
  <c r="F52" i="7"/>
  <c r="H56" i="7"/>
  <c r="K53" i="7"/>
  <c r="K57" i="7"/>
  <c r="L55" i="7"/>
  <c r="M52" i="7"/>
  <c r="O56" i="7"/>
  <c r="J52" i="7"/>
  <c r="F56" i="7"/>
  <c r="I56" i="7"/>
  <c r="J54" i="7"/>
  <c r="J58" i="7"/>
  <c r="M55" i="7"/>
  <c r="N53" i="7"/>
  <c r="N57" i="7"/>
  <c r="H52" i="7"/>
  <c r="G56" i="7"/>
  <c r="H53" i="7"/>
  <c r="H57" i="7"/>
  <c r="K54" i="7"/>
  <c r="K58" i="7"/>
  <c r="L56" i="7"/>
  <c r="O53" i="7"/>
  <c r="O57" i="7"/>
  <c r="F53" i="7"/>
  <c r="F57" i="7"/>
  <c r="O54" i="7"/>
  <c r="O58" i="7"/>
  <c r="L57" i="7"/>
  <c r="F54" i="7"/>
  <c r="H54" i="7"/>
  <c r="F58" i="7"/>
  <c r="H58" i="7"/>
  <c r="K55" i="7"/>
  <c r="L53" i="7"/>
  <c r="H63" i="7"/>
  <c r="N67" i="7"/>
  <c r="N63" i="7"/>
  <c r="G65" i="7"/>
  <c r="F69" i="7"/>
  <c r="H65" i="7"/>
  <c r="J66" i="7"/>
  <c r="K69" i="7"/>
  <c r="L66" i="7"/>
  <c r="K19" i="7"/>
  <c r="L23" i="7"/>
  <c r="N20" i="7"/>
  <c r="M19" i="7"/>
  <c r="M25" i="7"/>
  <c r="O22" i="7"/>
  <c r="O25" i="7"/>
  <c r="J23" i="7"/>
  <c r="J68" i="7"/>
  <c r="H64" i="7"/>
  <c r="J20" i="7"/>
  <c r="M24" i="7"/>
  <c r="M69" i="7"/>
  <c r="O66" i="7"/>
  <c r="O63" i="7"/>
  <c r="F65" i="7"/>
  <c r="F63" i="7"/>
  <c r="I68" i="7"/>
  <c r="K65" i="7"/>
  <c r="K68" i="7"/>
  <c r="J22" i="7"/>
  <c r="K25" i="7"/>
  <c r="M22" i="7"/>
  <c r="L22" i="7"/>
  <c r="M21" i="7"/>
  <c r="L25" i="7"/>
  <c r="J65" i="7"/>
  <c r="I11" i="7"/>
  <c r="J9" i="7"/>
  <c r="J13" i="7"/>
  <c r="M10" i="7"/>
  <c r="M14" i="7"/>
  <c r="N12" i="7"/>
  <c r="L8" i="7"/>
  <c r="F9" i="7"/>
  <c r="F13" i="7"/>
  <c r="I12" i="7"/>
  <c r="J10" i="7"/>
  <c r="J14" i="7"/>
  <c r="M11" i="7"/>
  <c r="N9" i="7"/>
  <c r="N13" i="7"/>
  <c r="H8" i="7"/>
  <c r="F10" i="7"/>
  <c r="F14" i="7"/>
  <c r="H9" i="7"/>
  <c r="H13" i="7"/>
  <c r="K10" i="7"/>
  <c r="K14" i="7"/>
  <c r="L12" i="7"/>
  <c r="O9" i="7"/>
  <c r="O13" i="7"/>
  <c r="G10" i="7"/>
  <c r="G14" i="7"/>
  <c r="I9" i="7"/>
  <c r="I13" i="7"/>
  <c r="J11" i="7"/>
  <c r="K8" i="7"/>
  <c r="M12" i="7"/>
  <c r="N10" i="7"/>
  <c r="N14" i="7"/>
  <c r="F11" i="7"/>
  <c r="G8" i="7"/>
  <c r="H10" i="7"/>
  <c r="H14" i="7"/>
  <c r="K11" i="7"/>
  <c r="L9" i="7"/>
  <c r="L13" i="7"/>
  <c r="O10" i="7"/>
  <c r="O14" i="7"/>
  <c r="G11" i="7"/>
  <c r="F8" i="7"/>
  <c r="I10" i="7"/>
  <c r="I14" i="7"/>
  <c r="J12" i="7"/>
  <c r="M9" i="7"/>
  <c r="M13" i="7"/>
  <c r="N11" i="7"/>
  <c r="O8" i="7"/>
  <c r="F12" i="7"/>
  <c r="H11" i="7"/>
  <c r="I8" i="7"/>
  <c r="K12" i="7"/>
  <c r="L10" i="7"/>
  <c r="L14" i="7"/>
  <c r="O11" i="7"/>
  <c r="N8" i="7"/>
  <c r="G12" i="7"/>
  <c r="K13" i="7"/>
  <c r="L11" i="7"/>
  <c r="M8" i="7"/>
  <c r="K9" i="7"/>
  <c r="O12" i="7"/>
  <c r="J8" i="7"/>
  <c r="G9" i="7"/>
  <c r="H12" i="7"/>
  <c r="G13" i="7"/>
  <c r="O19" i="7"/>
  <c r="M65" i="7"/>
  <c r="L69" i="7"/>
  <c r="N66" i="7"/>
  <c r="O69" i="7"/>
  <c r="G68" i="7"/>
  <c r="I64" i="7"/>
  <c r="H68" i="7"/>
  <c r="F19" i="7"/>
  <c r="I24" i="7"/>
  <c r="K21" i="7"/>
  <c r="J25" i="7"/>
  <c r="K24" i="7"/>
  <c r="J24" i="7"/>
  <c r="L21" i="7"/>
  <c r="L24" i="7"/>
  <c r="J69" i="7"/>
  <c r="I67" i="7"/>
  <c r="F45" i="6"/>
  <c r="I41" i="6"/>
  <c r="H45" i="6"/>
  <c r="F44" i="6"/>
  <c r="G45" i="6"/>
  <c r="G12" i="6"/>
  <c r="H10" i="6"/>
  <c r="H14" i="6"/>
  <c r="K11" i="6"/>
  <c r="L9" i="6"/>
  <c r="L13" i="6"/>
  <c r="O10" i="6"/>
  <c r="O14" i="6"/>
  <c r="F9" i="6"/>
  <c r="F13" i="6"/>
  <c r="I10" i="6"/>
  <c r="I14" i="6"/>
  <c r="J12" i="6"/>
  <c r="M9" i="6"/>
  <c r="M13" i="6"/>
  <c r="N11" i="6"/>
  <c r="O8" i="6"/>
  <c r="G9" i="6"/>
  <c r="G13" i="6"/>
  <c r="H11" i="6"/>
  <c r="I8" i="6"/>
  <c r="K12" i="6"/>
  <c r="L10" i="6"/>
  <c r="L14" i="6"/>
  <c r="O11" i="6"/>
  <c r="N8" i="6"/>
  <c r="F10" i="6"/>
  <c r="F14" i="6"/>
  <c r="I11" i="6"/>
  <c r="J9" i="6"/>
  <c r="J13" i="6"/>
  <c r="M10" i="6"/>
  <c r="M14" i="6"/>
  <c r="N12" i="6"/>
  <c r="L8" i="6"/>
  <c r="G10" i="6"/>
  <c r="G14" i="6"/>
  <c r="H12" i="6"/>
  <c r="K9" i="6"/>
  <c r="K13" i="6"/>
  <c r="L11" i="6"/>
  <c r="M8" i="6"/>
  <c r="O12" i="6"/>
  <c r="J8" i="6"/>
  <c r="F8" i="6"/>
  <c r="I9" i="6"/>
  <c r="K14" i="6"/>
  <c r="N13" i="6"/>
  <c r="I12" i="6"/>
  <c r="K8" i="6"/>
  <c r="O13" i="6"/>
  <c r="H13" i="6"/>
  <c r="M11" i="6"/>
  <c r="N14" i="6"/>
  <c r="F11" i="6"/>
  <c r="I13" i="6"/>
  <c r="L12" i="6"/>
  <c r="H8" i="6"/>
  <c r="G8" i="6"/>
  <c r="J11" i="6"/>
  <c r="O9" i="6"/>
  <c r="G11" i="6"/>
  <c r="N10" i="6"/>
  <c r="F12" i="6"/>
  <c r="H9" i="6"/>
  <c r="J10" i="6"/>
  <c r="K10" i="6"/>
  <c r="J14" i="6"/>
  <c r="M12" i="6"/>
  <c r="N9" i="6"/>
  <c r="O41" i="6"/>
  <c r="M47" i="6"/>
  <c r="N41" i="6"/>
  <c r="L42" i="6"/>
  <c r="M45" i="6"/>
  <c r="O42" i="6"/>
  <c r="H41" i="6"/>
  <c r="J41" i="6"/>
  <c r="L43" i="6"/>
  <c r="O44" i="6"/>
  <c r="J45" i="6"/>
  <c r="M43" i="6"/>
  <c r="K44" i="6"/>
  <c r="K41" i="6"/>
  <c r="L45" i="6"/>
  <c r="N46" i="6"/>
  <c r="O45" i="6"/>
  <c r="H22" i="6"/>
  <c r="I19" i="6"/>
  <c r="K23" i="6"/>
  <c r="L21" i="6"/>
  <c r="L25" i="6"/>
  <c r="O22" i="6"/>
  <c r="N19" i="6"/>
  <c r="F22" i="6"/>
  <c r="G19" i="6"/>
  <c r="I22" i="6"/>
  <c r="J20" i="6"/>
  <c r="J24" i="6"/>
  <c r="M21" i="6"/>
  <c r="M25" i="6"/>
  <c r="N23" i="6"/>
  <c r="L19" i="6"/>
  <c r="G22" i="6"/>
  <c r="H23" i="6"/>
  <c r="K20" i="6"/>
  <c r="K24" i="6"/>
  <c r="L22" i="6"/>
  <c r="M19" i="6"/>
  <c r="O23" i="6"/>
  <c r="J19" i="6"/>
  <c r="F23" i="6"/>
  <c r="I23" i="6"/>
  <c r="J21" i="6"/>
  <c r="J25" i="6"/>
  <c r="M22" i="6"/>
  <c r="N20" i="6"/>
  <c r="N24" i="6"/>
  <c r="H19" i="6"/>
  <c r="G23" i="6"/>
  <c r="F19" i="6"/>
  <c r="H20" i="6"/>
  <c r="H24" i="6"/>
  <c r="K21" i="6"/>
  <c r="K25" i="6"/>
  <c r="L23" i="6"/>
  <c r="O20" i="6"/>
  <c r="O24" i="6"/>
  <c r="F20" i="6"/>
  <c r="F24" i="6"/>
  <c r="I20" i="6"/>
  <c r="J23" i="6"/>
  <c r="O21" i="6"/>
  <c r="G24" i="6"/>
  <c r="H21" i="6"/>
  <c r="K19" i="6"/>
  <c r="N22" i="6"/>
  <c r="F25" i="6"/>
  <c r="I21" i="6"/>
  <c r="L20" i="6"/>
  <c r="N25" i="6"/>
  <c r="G25" i="6"/>
  <c r="I24" i="6"/>
  <c r="M20" i="6"/>
  <c r="O25" i="6"/>
  <c r="J22" i="6"/>
  <c r="M24" i="6"/>
  <c r="F21" i="6"/>
  <c r="I25" i="6"/>
  <c r="K22" i="6"/>
  <c r="M23" i="6"/>
  <c r="L24" i="6"/>
  <c r="N21" i="6"/>
  <c r="O19" i="6"/>
  <c r="G20" i="6"/>
  <c r="H25" i="6"/>
  <c r="G21" i="6"/>
  <c r="J46" i="6"/>
  <c r="N44" i="6"/>
  <c r="G43" i="6"/>
  <c r="I47" i="6"/>
  <c r="H47" i="6"/>
  <c r="J44" i="6"/>
  <c r="K47" i="6"/>
  <c r="N42" i="6"/>
  <c r="M41" i="6"/>
  <c r="I43" i="6"/>
  <c r="N43" i="6"/>
  <c r="O65" i="6"/>
  <c r="O69" i="6"/>
  <c r="M67" i="6"/>
  <c r="J65" i="6"/>
  <c r="J69" i="6"/>
  <c r="I66" i="6"/>
  <c r="O63" i="6"/>
  <c r="G64" i="6"/>
  <c r="G68" i="6"/>
  <c r="N66" i="6"/>
  <c r="L64" i="6"/>
  <c r="L68" i="6"/>
  <c r="K65" i="6"/>
  <c r="K69" i="6"/>
  <c r="H67" i="6"/>
  <c r="F65" i="6"/>
  <c r="F69" i="6"/>
  <c r="O66" i="6"/>
  <c r="M64" i="6"/>
  <c r="M68" i="6"/>
  <c r="J66" i="6"/>
  <c r="K63" i="6"/>
  <c r="I67" i="6"/>
  <c r="G65" i="6"/>
  <c r="G69" i="6"/>
  <c r="N67" i="6"/>
  <c r="L65" i="6"/>
  <c r="L69" i="6"/>
  <c r="K66" i="6"/>
  <c r="H64" i="6"/>
  <c r="H68" i="6"/>
  <c r="N63" i="6"/>
  <c r="F66" i="6"/>
  <c r="G63" i="6"/>
  <c r="Q63" i="6" s="1"/>
  <c r="O67" i="6"/>
  <c r="M65" i="6"/>
  <c r="M69" i="6"/>
  <c r="J67" i="6"/>
  <c r="I64" i="6"/>
  <c r="I68" i="6"/>
  <c r="L63" i="6"/>
  <c r="G66" i="6"/>
  <c r="O64" i="6"/>
  <c r="M63" i="6"/>
  <c r="H66" i="6"/>
  <c r="G67" i="6"/>
  <c r="N65" i="6"/>
  <c r="J64" i="6"/>
  <c r="H69" i="6"/>
  <c r="F68" i="6"/>
  <c r="N68" i="6"/>
  <c r="K64" i="6"/>
  <c r="I69" i="6"/>
  <c r="O68" i="6"/>
  <c r="K67" i="6"/>
  <c r="I63" i="6"/>
  <c r="M66" i="6"/>
  <c r="H65" i="6"/>
  <c r="F64" i="6"/>
  <c r="N69" i="6"/>
  <c r="F67" i="6"/>
  <c r="L66" i="6"/>
  <c r="L67" i="6"/>
  <c r="F63" i="6"/>
  <c r="J68" i="6"/>
  <c r="K68" i="6"/>
  <c r="I65" i="6"/>
  <c r="J63" i="6"/>
  <c r="N64" i="6"/>
  <c r="H63" i="6"/>
  <c r="K45" i="6"/>
  <c r="G41" i="6"/>
  <c r="L47" i="6"/>
  <c r="F47" i="6"/>
  <c r="H43" i="6"/>
  <c r="I46" i="6"/>
  <c r="K43" i="6"/>
  <c r="M44" i="6"/>
  <c r="L44" i="6"/>
  <c r="O46" i="6"/>
  <c r="I31" i="6"/>
  <c r="I35" i="6"/>
  <c r="J33" i="6"/>
  <c r="K30" i="6"/>
  <c r="M34" i="6"/>
  <c r="N32" i="6"/>
  <c r="N36" i="6"/>
  <c r="G31" i="6"/>
  <c r="G35" i="6"/>
  <c r="H32" i="6"/>
  <c r="H36" i="6"/>
  <c r="K33" i="6"/>
  <c r="L31" i="6"/>
  <c r="L35" i="6"/>
  <c r="O32" i="6"/>
  <c r="O36" i="6"/>
  <c r="F32" i="6"/>
  <c r="F36" i="6"/>
  <c r="I32" i="6"/>
  <c r="I36" i="6"/>
  <c r="J34" i="6"/>
  <c r="M31" i="6"/>
  <c r="M35" i="6"/>
  <c r="N33" i="6"/>
  <c r="O30" i="6"/>
  <c r="G32" i="6"/>
  <c r="G36" i="6"/>
  <c r="F30" i="6"/>
  <c r="H33" i="6"/>
  <c r="I30" i="6"/>
  <c r="K34" i="6"/>
  <c r="L32" i="6"/>
  <c r="L36" i="6"/>
  <c r="O33" i="6"/>
  <c r="N30" i="6"/>
  <c r="F33" i="6"/>
  <c r="G30" i="6"/>
  <c r="I33" i="6"/>
  <c r="J31" i="6"/>
  <c r="J35" i="6"/>
  <c r="M32" i="6"/>
  <c r="M36" i="6"/>
  <c r="N34" i="6"/>
  <c r="L30" i="6"/>
  <c r="G33" i="6"/>
  <c r="H34" i="6"/>
  <c r="K36" i="6"/>
  <c r="N35" i="6"/>
  <c r="I34" i="6"/>
  <c r="L33" i="6"/>
  <c r="O35" i="6"/>
  <c r="H35" i="6"/>
  <c r="M33" i="6"/>
  <c r="J30" i="6"/>
  <c r="K31" i="6"/>
  <c r="L34" i="6"/>
  <c r="H30" i="6"/>
  <c r="K35" i="6"/>
  <c r="O31" i="6"/>
  <c r="G34" i="6"/>
  <c r="J36" i="6"/>
  <c r="M30" i="6"/>
  <c r="N31" i="6"/>
  <c r="O34" i="6"/>
  <c r="F31" i="6"/>
  <c r="H31" i="6"/>
  <c r="F34" i="6"/>
  <c r="J32" i="6"/>
  <c r="F35" i="6"/>
  <c r="K32" i="6"/>
  <c r="G47" i="6"/>
  <c r="N45" i="6"/>
  <c r="J42" i="6"/>
  <c r="F43" i="6"/>
  <c r="G46" i="6"/>
  <c r="I42" i="6"/>
  <c r="H46" i="6"/>
  <c r="J47" i="6"/>
  <c r="K46" i="6"/>
  <c r="L46" i="6"/>
  <c r="N75" i="6"/>
  <c r="N79" i="6"/>
  <c r="M76" i="6"/>
  <c r="M80" i="6"/>
  <c r="J78" i="6"/>
  <c r="I75" i="6"/>
  <c r="I79" i="6"/>
  <c r="F75" i="6"/>
  <c r="F79" i="6"/>
  <c r="O75" i="6"/>
  <c r="O79" i="6"/>
  <c r="L77" i="6"/>
  <c r="M74" i="6"/>
  <c r="K78" i="6"/>
  <c r="H76" i="6"/>
  <c r="H80" i="6"/>
  <c r="G75" i="6"/>
  <c r="G79" i="6"/>
  <c r="N76" i="6"/>
  <c r="N80" i="6"/>
  <c r="M77" i="6"/>
  <c r="J75" i="6"/>
  <c r="J79" i="6"/>
  <c r="I76" i="6"/>
  <c r="I80" i="6"/>
  <c r="F76" i="6"/>
  <c r="F80" i="6"/>
  <c r="O76" i="6"/>
  <c r="O80" i="6"/>
  <c r="L78" i="6"/>
  <c r="K75" i="6"/>
  <c r="K79" i="6"/>
  <c r="H77" i="6"/>
  <c r="I74" i="6"/>
  <c r="G76" i="6"/>
  <c r="G80" i="6"/>
  <c r="N77" i="6"/>
  <c r="O74" i="6"/>
  <c r="M78" i="6"/>
  <c r="J76" i="6"/>
  <c r="J80" i="6"/>
  <c r="I77" i="6"/>
  <c r="N74" i="6"/>
  <c r="F77" i="6"/>
  <c r="G74" i="6"/>
  <c r="N78" i="6"/>
  <c r="K76" i="6"/>
  <c r="H79" i="6"/>
  <c r="O78" i="6"/>
  <c r="J77" i="6"/>
  <c r="L74" i="6"/>
  <c r="L75" i="6"/>
  <c r="K77" i="6"/>
  <c r="J74" i="6"/>
  <c r="M75" i="6"/>
  <c r="K80" i="6"/>
  <c r="H74" i="6"/>
  <c r="L76" i="6"/>
  <c r="M79" i="6"/>
  <c r="H78" i="6"/>
  <c r="G78" i="6"/>
  <c r="L79" i="6"/>
  <c r="L80" i="6"/>
  <c r="F74" i="6"/>
  <c r="K74" i="6"/>
  <c r="H75" i="6"/>
  <c r="I78" i="6"/>
  <c r="G77" i="6"/>
  <c r="F78" i="6"/>
  <c r="O77" i="6"/>
  <c r="I44" i="6"/>
  <c r="M42" i="6"/>
  <c r="L41" i="6"/>
  <c r="O47" i="6"/>
  <c r="G42" i="6"/>
  <c r="F46" i="6"/>
  <c r="H42" i="6"/>
  <c r="J43" i="6"/>
  <c r="K42" i="6"/>
  <c r="N55" i="6"/>
  <c r="O52" i="6"/>
  <c r="M56" i="6"/>
  <c r="J54" i="6"/>
  <c r="J58" i="6"/>
  <c r="I55" i="6"/>
  <c r="G54" i="6"/>
  <c r="G58" i="6"/>
  <c r="F52" i="6"/>
  <c r="O55" i="6"/>
  <c r="L53" i="6"/>
  <c r="L57" i="6"/>
  <c r="K54" i="6"/>
  <c r="K58" i="6"/>
  <c r="H56" i="6"/>
  <c r="N52" i="6"/>
  <c r="F55" i="6"/>
  <c r="G52" i="6"/>
  <c r="N56" i="6"/>
  <c r="M53" i="6"/>
  <c r="M57" i="6"/>
  <c r="J55" i="6"/>
  <c r="K52" i="6"/>
  <c r="I56" i="6"/>
  <c r="L52" i="6"/>
  <c r="G55" i="6"/>
  <c r="O56" i="6"/>
  <c r="L54" i="6"/>
  <c r="L58" i="6"/>
  <c r="K55" i="6"/>
  <c r="H53" i="6"/>
  <c r="H57" i="6"/>
  <c r="J52" i="6"/>
  <c r="F56" i="6"/>
  <c r="N53" i="6"/>
  <c r="N57" i="6"/>
  <c r="M54" i="6"/>
  <c r="M58" i="6"/>
  <c r="J56" i="6"/>
  <c r="I53" i="6"/>
  <c r="I57" i="6"/>
  <c r="H52" i="6"/>
  <c r="G56" i="6"/>
  <c r="L55" i="6"/>
  <c r="K57" i="6"/>
  <c r="G53" i="6"/>
  <c r="M55" i="6"/>
  <c r="H54" i="6"/>
  <c r="F54" i="6"/>
  <c r="O53" i="6"/>
  <c r="L56" i="6"/>
  <c r="I54" i="6"/>
  <c r="F57" i="6"/>
  <c r="N54" i="6"/>
  <c r="M52" i="6"/>
  <c r="H55" i="6"/>
  <c r="G57" i="6"/>
  <c r="N58" i="6"/>
  <c r="K56" i="6"/>
  <c r="I52" i="6"/>
  <c r="I58" i="6"/>
  <c r="O54" i="6"/>
  <c r="F53" i="6"/>
  <c r="O57" i="6"/>
  <c r="F58" i="6"/>
  <c r="O58" i="6"/>
  <c r="J53" i="6"/>
  <c r="K53" i="6"/>
  <c r="J57" i="6"/>
  <c r="H58" i="6"/>
  <c r="G44" i="6"/>
  <c r="H44" i="6"/>
  <c r="M46" i="6"/>
  <c r="O43" i="6"/>
  <c r="N47" i="6"/>
  <c r="F42" i="6"/>
  <c r="F41" i="6"/>
  <c r="I45" i="6"/>
  <c r="G26" i="7"/>
  <c r="H65" i="5"/>
  <c r="M64" i="5"/>
  <c r="F69" i="5"/>
  <c r="N66" i="5"/>
  <c r="F65" i="5"/>
  <c r="K67" i="5"/>
  <c r="K66" i="5"/>
  <c r="M68" i="5"/>
  <c r="G64" i="5"/>
  <c r="F63" i="5"/>
  <c r="H68" i="5"/>
  <c r="J65" i="5"/>
  <c r="K64" i="5"/>
  <c r="J64" i="5"/>
  <c r="O69" i="5"/>
  <c r="N69" i="5"/>
  <c r="F68" i="5"/>
  <c r="H64" i="5"/>
  <c r="I67" i="5"/>
  <c r="H67" i="5"/>
  <c r="I66" i="5"/>
  <c r="I63" i="5"/>
  <c r="J67" i="5"/>
  <c r="H56" i="5"/>
  <c r="K53" i="5"/>
  <c r="K57" i="5"/>
  <c r="L55" i="5"/>
  <c r="M52" i="5"/>
  <c r="O56" i="5"/>
  <c r="J52" i="5"/>
  <c r="G55" i="5"/>
  <c r="I56" i="5"/>
  <c r="J54" i="5"/>
  <c r="J58" i="5"/>
  <c r="M55" i="5"/>
  <c r="N53" i="5"/>
  <c r="N57" i="5"/>
  <c r="H52" i="5"/>
  <c r="F56" i="5"/>
  <c r="H53" i="5"/>
  <c r="H57" i="5"/>
  <c r="K54" i="5"/>
  <c r="K58" i="5"/>
  <c r="L56" i="5"/>
  <c r="O53" i="5"/>
  <c r="O57" i="5"/>
  <c r="G56" i="5"/>
  <c r="I53" i="5"/>
  <c r="I57" i="5"/>
  <c r="J55" i="5"/>
  <c r="K52" i="5"/>
  <c r="M56" i="5"/>
  <c r="N54" i="5"/>
  <c r="N58" i="5"/>
  <c r="F53" i="5"/>
  <c r="F57" i="5"/>
  <c r="H54" i="5"/>
  <c r="H58" i="5"/>
  <c r="K55" i="5"/>
  <c r="L53" i="5"/>
  <c r="L57" i="5"/>
  <c r="O54" i="5"/>
  <c r="O58" i="5"/>
  <c r="G53" i="5"/>
  <c r="G57" i="5"/>
  <c r="I54" i="5"/>
  <c r="I58" i="5"/>
  <c r="J56" i="5"/>
  <c r="M53" i="5"/>
  <c r="M57" i="5"/>
  <c r="N55" i="5"/>
  <c r="O52" i="5"/>
  <c r="F54" i="5"/>
  <c r="F58" i="5"/>
  <c r="H55" i="5"/>
  <c r="I52" i="5"/>
  <c r="K56" i="5"/>
  <c r="L54" i="5"/>
  <c r="L58" i="5"/>
  <c r="O55" i="5"/>
  <c r="N52" i="5"/>
  <c r="G54" i="5"/>
  <c r="G58" i="5"/>
  <c r="F52" i="5"/>
  <c r="F55" i="5"/>
  <c r="I55" i="5"/>
  <c r="G52" i="5"/>
  <c r="J53" i="5"/>
  <c r="J57" i="5"/>
  <c r="M54" i="5"/>
  <c r="M58" i="5"/>
  <c r="N56" i="5"/>
  <c r="L52" i="5"/>
  <c r="L68" i="5"/>
  <c r="N65" i="5"/>
  <c r="F64" i="5"/>
  <c r="G67" i="5"/>
  <c r="F67" i="5"/>
  <c r="G66" i="5"/>
  <c r="G63" i="5"/>
  <c r="H66" i="5"/>
  <c r="I69" i="5"/>
  <c r="H69" i="5"/>
  <c r="L64" i="5"/>
  <c r="M67" i="5"/>
  <c r="O68" i="5"/>
  <c r="H63" i="5"/>
  <c r="J63" i="5"/>
  <c r="L63" i="5"/>
  <c r="F66" i="5"/>
  <c r="G69" i="5"/>
  <c r="I65" i="5"/>
  <c r="K63" i="5"/>
  <c r="O64" i="5"/>
  <c r="N68" i="5"/>
  <c r="O67" i="5"/>
  <c r="N67" i="5"/>
  <c r="N63" i="5"/>
  <c r="G65" i="5"/>
  <c r="H23" i="5"/>
  <c r="K20" i="5"/>
  <c r="K24" i="5"/>
  <c r="I23" i="5"/>
  <c r="J21" i="5"/>
  <c r="J25" i="5"/>
  <c r="M22" i="5"/>
  <c r="N20" i="5"/>
  <c r="N24" i="5"/>
  <c r="H19" i="5"/>
  <c r="G23" i="5"/>
  <c r="F19" i="5"/>
  <c r="H20" i="5"/>
  <c r="H24" i="5"/>
  <c r="K21" i="5"/>
  <c r="K25" i="5"/>
  <c r="L23" i="5"/>
  <c r="O20" i="5"/>
  <c r="O24" i="5"/>
  <c r="F20" i="5"/>
  <c r="F24" i="5"/>
  <c r="I20" i="5"/>
  <c r="I24" i="5"/>
  <c r="J22" i="5"/>
  <c r="K19" i="5"/>
  <c r="M23" i="5"/>
  <c r="N21" i="5"/>
  <c r="N25" i="5"/>
  <c r="G20" i="5"/>
  <c r="G24" i="5"/>
  <c r="H21" i="5"/>
  <c r="H25" i="5"/>
  <c r="K22" i="5"/>
  <c r="L20" i="5"/>
  <c r="L24" i="5"/>
  <c r="O21" i="5"/>
  <c r="O25" i="5"/>
  <c r="F21" i="5"/>
  <c r="F25" i="5"/>
  <c r="I21" i="5"/>
  <c r="I25" i="5"/>
  <c r="J23" i="5"/>
  <c r="M20" i="5"/>
  <c r="M24" i="5"/>
  <c r="N22" i="5"/>
  <c r="O19" i="5"/>
  <c r="G21" i="5"/>
  <c r="G25" i="5"/>
  <c r="H22" i="5"/>
  <c r="I19" i="5"/>
  <c r="K23" i="5"/>
  <c r="L21" i="5"/>
  <c r="L25" i="5"/>
  <c r="O22" i="5"/>
  <c r="N19" i="5"/>
  <c r="F22" i="5"/>
  <c r="G19" i="5"/>
  <c r="M25" i="5"/>
  <c r="M19" i="5"/>
  <c r="N23" i="5"/>
  <c r="I22" i="5"/>
  <c r="O23" i="5"/>
  <c r="J20" i="5"/>
  <c r="L19" i="5"/>
  <c r="J24" i="5"/>
  <c r="J19" i="5"/>
  <c r="M21" i="5"/>
  <c r="G22" i="5"/>
  <c r="L22" i="5"/>
  <c r="F23" i="5"/>
  <c r="I32" i="5"/>
  <c r="I36" i="5"/>
  <c r="J34" i="5"/>
  <c r="M31" i="5"/>
  <c r="M35" i="5"/>
  <c r="N33" i="5"/>
  <c r="O30" i="5"/>
  <c r="G32" i="5"/>
  <c r="G36" i="5"/>
  <c r="H33" i="5"/>
  <c r="I30" i="5"/>
  <c r="K34" i="5"/>
  <c r="L32" i="5"/>
  <c r="L36" i="5"/>
  <c r="O33" i="5"/>
  <c r="N30" i="5"/>
  <c r="F33" i="5"/>
  <c r="G30" i="5"/>
  <c r="I33" i="5"/>
  <c r="J31" i="5"/>
  <c r="J35" i="5"/>
  <c r="M32" i="5"/>
  <c r="M36" i="5"/>
  <c r="N34" i="5"/>
  <c r="L30" i="5"/>
  <c r="G33" i="5"/>
  <c r="H34" i="5"/>
  <c r="K31" i="5"/>
  <c r="K35" i="5"/>
  <c r="L33" i="5"/>
  <c r="M30" i="5"/>
  <c r="O34" i="5"/>
  <c r="J30" i="5"/>
  <c r="F34" i="5"/>
  <c r="I34" i="5"/>
  <c r="J32" i="5"/>
  <c r="J36" i="5"/>
  <c r="M33" i="5"/>
  <c r="N31" i="5"/>
  <c r="N35" i="5"/>
  <c r="H30" i="5"/>
  <c r="G34" i="5"/>
  <c r="H31" i="5"/>
  <c r="H35" i="5"/>
  <c r="K32" i="5"/>
  <c r="K36" i="5"/>
  <c r="L34" i="5"/>
  <c r="O31" i="5"/>
  <c r="O35" i="5"/>
  <c r="F31" i="5"/>
  <c r="F35" i="5"/>
  <c r="I31" i="5"/>
  <c r="I35" i="5"/>
  <c r="J33" i="5"/>
  <c r="K30" i="5"/>
  <c r="M34" i="5"/>
  <c r="N32" i="5"/>
  <c r="N36" i="5"/>
  <c r="G31" i="5"/>
  <c r="G35" i="5"/>
  <c r="O36" i="5"/>
  <c r="F32" i="5"/>
  <c r="H32" i="5"/>
  <c r="F36" i="5"/>
  <c r="H36" i="5"/>
  <c r="F30" i="5"/>
  <c r="K33" i="5"/>
  <c r="L31" i="5"/>
  <c r="L35" i="5"/>
  <c r="O32" i="5"/>
  <c r="O65" i="5"/>
  <c r="J66" i="5"/>
  <c r="L67" i="5"/>
  <c r="N64" i="5"/>
  <c r="M63" i="5"/>
  <c r="M69" i="5"/>
  <c r="O66" i="5"/>
  <c r="O63" i="5"/>
  <c r="H10" i="5"/>
  <c r="H14" i="5"/>
  <c r="K11" i="5"/>
  <c r="L9" i="5"/>
  <c r="L13" i="5"/>
  <c r="O10" i="5"/>
  <c r="O14" i="5"/>
  <c r="F10" i="5"/>
  <c r="F14" i="5"/>
  <c r="I10" i="5"/>
  <c r="I14" i="5"/>
  <c r="J12" i="5"/>
  <c r="M9" i="5"/>
  <c r="M13" i="5"/>
  <c r="N11" i="5"/>
  <c r="O8" i="5"/>
  <c r="G10" i="5"/>
  <c r="G14" i="5"/>
  <c r="F8" i="5"/>
  <c r="H11" i="5"/>
  <c r="I8" i="5"/>
  <c r="K12" i="5"/>
  <c r="L10" i="5"/>
  <c r="L14" i="5"/>
  <c r="O11" i="5"/>
  <c r="N8" i="5"/>
  <c r="F11" i="5"/>
  <c r="G8" i="5"/>
  <c r="I11" i="5"/>
  <c r="J9" i="5"/>
  <c r="J13" i="5"/>
  <c r="M10" i="5"/>
  <c r="M14" i="5"/>
  <c r="N12" i="5"/>
  <c r="L8" i="5"/>
  <c r="G11" i="5"/>
  <c r="H12" i="5"/>
  <c r="K9" i="5"/>
  <c r="K13" i="5"/>
  <c r="L11" i="5"/>
  <c r="M8" i="5"/>
  <c r="O12" i="5"/>
  <c r="J8" i="5"/>
  <c r="F12" i="5"/>
  <c r="I12" i="5"/>
  <c r="J10" i="5"/>
  <c r="J14" i="5"/>
  <c r="M11" i="5"/>
  <c r="N9" i="5"/>
  <c r="N13" i="5"/>
  <c r="H8" i="5"/>
  <c r="G12" i="5"/>
  <c r="H9" i="5"/>
  <c r="L12" i="5"/>
  <c r="F13" i="5"/>
  <c r="I9" i="5"/>
  <c r="M12" i="5"/>
  <c r="G13" i="5"/>
  <c r="H13" i="5"/>
  <c r="O9" i="5"/>
  <c r="I13" i="5"/>
  <c r="N10" i="5"/>
  <c r="K10" i="5"/>
  <c r="O13" i="5"/>
  <c r="J11" i="5"/>
  <c r="N14" i="5"/>
  <c r="K14" i="5"/>
  <c r="F9" i="5"/>
  <c r="K8" i="5"/>
  <c r="G9" i="5"/>
  <c r="H42" i="5"/>
  <c r="H46" i="5"/>
  <c r="K43" i="5"/>
  <c r="K47" i="5"/>
  <c r="L45" i="5"/>
  <c r="O42" i="5"/>
  <c r="O46" i="5"/>
  <c r="F42" i="5"/>
  <c r="F46" i="5"/>
  <c r="I42" i="5"/>
  <c r="I46" i="5"/>
  <c r="J44" i="5"/>
  <c r="K41" i="5"/>
  <c r="M45" i="5"/>
  <c r="N43" i="5"/>
  <c r="N47" i="5"/>
  <c r="G42" i="5"/>
  <c r="G46" i="5"/>
  <c r="H43" i="5"/>
  <c r="H47" i="5"/>
  <c r="K44" i="5"/>
  <c r="L42" i="5"/>
  <c r="L46" i="5"/>
  <c r="O43" i="5"/>
  <c r="O47" i="5"/>
  <c r="F43" i="5"/>
  <c r="F47" i="5"/>
  <c r="I43" i="5"/>
  <c r="I47" i="5"/>
  <c r="J45" i="5"/>
  <c r="M42" i="5"/>
  <c r="M46" i="5"/>
  <c r="N44" i="5"/>
  <c r="O41" i="5"/>
  <c r="G43" i="5"/>
  <c r="G47" i="5"/>
  <c r="H44" i="5"/>
  <c r="I41" i="5"/>
  <c r="K45" i="5"/>
  <c r="L43" i="5"/>
  <c r="L47" i="5"/>
  <c r="O44" i="5"/>
  <c r="N41" i="5"/>
  <c r="F44" i="5"/>
  <c r="G41" i="5"/>
  <c r="I44" i="5"/>
  <c r="J42" i="5"/>
  <c r="J46" i="5"/>
  <c r="M43" i="5"/>
  <c r="M47" i="5"/>
  <c r="N45" i="5"/>
  <c r="L41" i="5"/>
  <c r="G44" i="5"/>
  <c r="H45" i="5"/>
  <c r="K42" i="5"/>
  <c r="K46" i="5"/>
  <c r="L44" i="5"/>
  <c r="M41" i="5"/>
  <c r="O45" i="5"/>
  <c r="J41" i="5"/>
  <c r="F45" i="5"/>
  <c r="H41" i="5"/>
  <c r="G45" i="5"/>
  <c r="I45" i="5"/>
  <c r="F41" i="5"/>
  <c r="J43" i="5"/>
  <c r="J47" i="5"/>
  <c r="M44" i="5"/>
  <c r="N42" i="5"/>
  <c r="N46" i="5"/>
  <c r="I68" i="5"/>
  <c r="K69" i="5"/>
  <c r="M66" i="5"/>
  <c r="L66" i="5"/>
  <c r="M65" i="5"/>
  <c r="L69" i="5"/>
  <c r="H75" i="5"/>
  <c r="H79" i="5"/>
  <c r="K76" i="5"/>
  <c r="K80" i="5"/>
  <c r="L78" i="5"/>
  <c r="O75" i="5"/>
  <c r="O79" i="5"/>
  <c r="F75" i="5"/>
  <c r="F79" i="5"/>
  <c r="I75" i="5"/>
  <c r="I79" i="5"/>
  <c r="J77" i="5"/>
  <c r="K74" i="5"/>
  <c r="M78" i="5"/>
  <c r="N76" i="5"/>
  <c r="N80" i="5"/>
  <c r="G75" i="5"/>
  <c r="G79" i="5"/>
  <c r="H76" i="5"/>
  <c r="H80" i="5"/>
  <c r="K77" i="5"/>
  <c r="L75" i="5"/>
  <c r="L79" i="5"/>
  <c r="O76" i="5"/>
  <c r="O80" i="5"/>
  <c r="F76" i="5"/>
  <c r="F80" i="5"/>
  <c r="I76" i="5"/>
  <c r="I80" i="5"/>
  <c r="J78" i="5"/>
  <c r="M75" i="5"/>
  <c r="M79" i="5"/>
  <c r="N77" i="5"/>
  <c r="O74" i="5"/>
  <c r="G76" i="5"/>
  <c r="G80" i="5"/>
  <c r="H77" i="5"/>
  <c r="I74" i="5"/>
  <c r="K78" i="5"/>
  <c r="L76" i="5"/>
  <c r="L80" i="5"/>
  <c r="O77" i="5"/>
  <c r="N74" i="5"/>
  <c r="F77" i="5"/>
  <c r="G74" i="5"/>
  <c r="F74" i="5"/>
  <c r="I77" i="5"/>
  <c r="J75" i="5"/>
  <c r="J79" i="5"/>
  <c r="M76" i="5"/>
  <c r="M80" i="5"/>
  <c r="N78" i="5"/>
  <c r="L74" i="5"/>
  <c r="G77" i="5"/>
  <c r="H78" i="5"/>
  <c r="K75" i="5"/>
  <c r="K79" i="5"/>
  <c r="L77" i="5"/>
  <c r="M74" i="5"/>
  <c r="O78" i="5"/>
  <c r="J74" i="5"/>
  <c r="F78" i="5"/>
  <c r="I78" i="5"/>
  <c r="J76" i="5"/>
  <c r="J80" i="5"/>
  <c r="M77" i="5"/>
  <c r="N75" i="5"/>
  <c r="N79" i="5"/>
  <c r="H74" i="5"/>
  <c r="G78" i="5"/>
  <c r="G68" i="5"/>
  <c r="I64" i="5"/>
  <c r="K65" i="5"/>
  <c r="J69" i="5"/>
  <c r="K68" i="5"/>
  <c r="J68" i="5"/>
  <c r="L65" i="5"/>
  <c r="O56" i="4"/>
  <c r="L54" i="4"/>
  <c r="L58" i="4"/>
  <c r="K55" i="4"/>
  <c r="H53" i="4"/>
  <c r="H57" i="4"/>
  <c r="H52" i="4"/>
  <c r="N55" i="4"/>
  <c r="J54" i="4"/>
  <c r="N52" i="4"/>
  <c r="N53" i="4"/>
  <c r="N57" i="4"/>
  <c r="M54" i="4"/>
  <c r="M58" i="4"/>
  <c r="J56" i="4"/>
  <c r="I53" i="4"/>
  <c r="I57" i="4"/>
  <c r="O54" i="4"/>
  <c r="L56" i="4"/>
  <c r="K57" i="4"/>
  <c r="M56" i="4"/>
  <c r="J58" i="4"/>
  <c r="O53" i="4"/>
  <c r="O57" i="4"/>
  <c r="L55" i="4"/>
  <c r="M52" i="4"/>
  <c r="K56" i="4"/>
  <c r="H54" i="4"/>
  <c r="H58" i="4"/>
  <c r="N54" i="4"/>
  <c r="N58" i="4"/>
  <c r="M55" i="4"/>
  <c r="J53" i="4"/>
  <c r="J57" i="4"/>
  <c r="I54" i="4"/>
  <c r="I58" i="4"/>
  <c r="O58" i="4"/>
  <c r="K53" i="4"/>
  <c r="I52" i="4"/>
  <c r="O52" i="4"/>
  <c r="I55" i="4"/>
  <c r="O55" i="4"/>
  <c r="L53" i="4"/>
  <c r="L57" i="4"/>
  <c r="K54" i="4"/>
  <c r="K58" i="4"/>
  <c r="H56" i="4"/>
  <c r="L52" i="4"/>
  <c r="N56" i="4"/>
  <c r="M53" i="4"/>
  <c r="M57" i="4"/>
  <c r="J55" i="4"/>
  <c r="K52" i="4"/>
  <c r="I56" i="4"/>
  <c r="J52" i="4"/>
  <c r="H55" i="4"/>
  <c r="O45" i="4"/>
  <c r="L43" i="4"/>
  <c r="L47" i="4"/>
  <c r="K44" i="4"/>
  <c r="H42" i="4"/>
  <c r="H46" i="4"/>
  <c r="H41" i="4"/>
  <c r="I44" i="4"/>
  <c r="N42" i="4"/>
  <c r="N46" i="4"/>
  <c r="M43" i="4"/>
  <c r="M47" i="4"/>
  <c r="J45" i="4"/>
  <c r="I42" i="4"/>
  <c r="I46" i="4"/>
  <c r="O43" i="4"/>
  <c r="L45" i="4"/>
  <c r="H44" i="4"/>
  <c r="N44" i="4"/>
  <c r="N41" i="4"/>
  <c r="O42" i="4"/>
  <c r="O46" i="4"/>
  <c r="L44" i="4"/>
  <c r="M41" i="4"/>
  <c r="K45" i="4"/>
  <c r="H43" i="4"/>
  <c r="H47" i="4"/>
  <c r="K42" i="4"/>
  <c r="J47" i="4"/>
  <c r="N43" i="4"/>
  <c r="N47" i="4"/>
  <c r="M44" i="4"/>
  <c r="J42" i="4"/>
  <c r="J46" i="4"/>
  <c r="I43" i="4"/>
  <c r="I47" i="4"/>
  <c r="O47" i="4"/>
  <c r="K46" i="4"/>
  <c r="I41" i="4"/>
  <c r="J43" i="4"/>
  <c r="O44" i="4"/>
  <c r="L42" i="4"/>
  <c r="L46" i="4"/>
  <c r="K43" i="4"/>
  <c r="K47" i="4"/>
  <c r="H45" i="4"/>
  <c r="L41" i="4"/>
  <c r="M45" i="4"/>
  <c r="N45" i="4"/>
  <c r="M42" i="4"/>
  <c r="M46" i="4"/>
  <c r="J44" i="4"/>
  <c r="K41" i="4"/>
  <c r="I45" i="4"/>
  <c r="J41" i="4"/>
  <c r="O41" i="4"/>
  <c r="O23" i="4"/>
  <c r="L21" i="4"/>
  <c r="L25" i="4"/>
  <c r="K22" i="4"/>
  <c r="H20" i="4"/>
  <c r="H24" i="4"/>
  <c r="H19" i="4"/>
  <c r="N22" i="4"/>
  <c r="N19" i="4"/>
  <c r="N20" i="4"/>
  <c r="N24" i="4"/>
  <c r="M21" i="4"/>
  <c r="M25" i="4"/>
  <c r="J23" i="4"/>
  <c r="I20" i="4"/>
  <c r="I24" i="4"/>
  <c r="O21" i="4"/>
  <c r="L23" i="4"/>
  <c r="H22" i="4"/>
  <c r="J25" i="4"/>
  <c r="O20" i="4"/>
  <c r="O24" i="4"/>
  <c r="L22" i="4"/>
  <c r="M19" i="4"/>
  <c r="K23" i="4"/>
  <c r="H21" i="4"/>
  <c r="H25" i="4"/>
  <c r="O25" i="4"/>
  <c r="K24" i="4"/>
  <c r="J21" i="4"/>
  <c r="N21" i="4"/>
  <c r="N25" i="4"/>
  <c r="M22" i="4"/>
  <c r="J20" i="4"/>
  <c r="J24" i="4"/>
  <c r="I21" i="4"/>
  <c r="I25" i="4"/>
  <c r="K20" i="4"/>
  <c r="I22" i="4"/>
  <c r="O22" i="4"/>
  <c r="L20" i="4"/>
  <c r="L24" i="4"/>
  <c r="K21" i="4"/>
  <c r="K25" i="4"/>
  <c r="H23" i="4"/>
  <c r="L19" i="4"/>
  <c r="M23" i="4"/>
  <c r="N23" i="4"/>
  <c r="M20" i="4"/>
  <c r="M24" i="4"/>
  <c r="J22" i="4"/>
  <c r="K19" i="4"/>
  <c r="I23" i="4"/>
  <c r="J19" i="4"/>
  <c r="I19" i="4"/>
  <c r="O19" i="4"/>
  <c r="O34" i="4"/>
  <c r="L32" i="4"/>
  <c r="L36" i="4"/>
  <c r="K33" i="4"/>
  <c r="H31" i="4"/>
  <c r="H35" i="4"/>
  <c r="H30" i="4"/>
  <c r="L34" i="4"/>
  <c r="J32" i="4"/>
  <c r="N31" i="4"/>
  <c r="N35" i="4"/>
  <c r="M32" i="4"/>
  <c r="M36" i="4"/>
  <c r="J34" i="4"/>
  <c r="I31" i="4"/>
  <c r="I35" i="4"/>
  <c r="O32" i="4"/>
  <c r="K35" i="4"/>
  <c r="I33" i="4"/>
  <c r="O31" i="4"/>
  <c r="O35" i="4"/>
  <c r="L33" i="4"/>
  <c r="M30" i="4"/>
  <c r="K34" i="4"/>
  <c r="H32" i="4"/>
  <c r="H36" i="4"/>
  <c r="O36" i="4"/>
  <c r="H33" i="4"/>
  <c r="J36" i="4"/>
  <c r="N32" i="4"/>
  <c r="N36" i="4"/>
  <c r="M33" i="4"/>
  <c r="J31" i="4"/>
  <c r="J35" i="4"/>
  <c r="I32" i="4"/>
  <c r="I36" i="4"/>
  <c r="K31" i="4"/>
  <c r="I30" i="4"/>
  <c r="N33" i="4"/>
  <c r="N30" i="4"/>
  <c r="O33" i="4"/>
  <c r="L31" i="4"/>
  <c r="L35" i="4"/>
  <c r="K32" i="4"/>
  <c r="K36" i="4"/>
  <c r="H34" i="4"/>
  <c r="L30" i="4"/>
  <c r="M34" i="4"/>
  <c r="N34" i="4"/>
  <c r="M31" i="4"/>
  <c r="M35" i="4"/>
  <c r="J33" i="4"/>
  <c r="K30" i="4"/>
  <c r="I34" i="4"/>
  <c r="J30" i="4"/>
  <c r="O30" i="4"/>
  <c r="O67" i="4"/>
  <c r="L65" i="4"/>
  <c r="L69" i="4"/>
  <c r="K66" i="4"/>
  <c r="H64" i="4"/>
  <c r="H68" i="4"/>
  <c r="H63" i="4"/>
  <c r="O63" i="4"/>
  <c r="N64" i="4"/>
  <c r="N68" i="4"/>
  <c r="M65" i="4"/>
  <c r="M69" i="4"/>
  <c r="J67" i="4"/>
  <c r="I64" i="4"/>
  <c r="I68" i="4"/>
  <c r="L67" i="4"/>
  <c r="K68" i="4"/>
  <c r="J65" i="4"/>
  <c r="O64" i="4"/>
  <c r="O68" i="4"/>
  <c r="L66" i="4"/>
  <c r="M63" i="4"/>
  <c r="K67" i="4"/>
  <c r="H65" i="4"/>
  <c r="H69" i="4"/>
  <c r="K64" i="4"/>
  <c r="J69" i="4"/>
  <c r="N65" i="4"/>
  <c r="N69" i="4"/>
  <c r="M66" i="4"/>
  <c r="J64" i="4"/>
  <c r="J68" i="4"/>
  <c r="I65" i="4"/>
  <c r="I69" i="4"/>
  <c r="O69" i="4"/>
  <c r="H66" i="4"/>
  <c r="I63" i="4"/>
  <c r="M67" i="4"/>
  <c r="O65" i="4"/>
  <c r="N66" i="4"/>
  <c r="O66" i="4"/>
  <c r="L64" i="4"/>
  <c r="L68" i="4"/>
  <c r="K65" i="4"/>
  <c r="K69" i="4"/>
  <c r="H67" i="4"/>
  <c r="L63" i="4"/>
  <c r="N63" i="4"/>
  <c r="N67" i="4"/>
  <c r="M64" i="4"/>
  <c r="M68" i="4"/>
  <c r="J66" i="4"/>
  <c r="K63" i="4"/>
  <c r="I67" i="4"/>
  <c r="J63" i="4"/>
  <c r="I66" i="4"/>
  <c r="G25" i="4"/>
  <c r="F20" i="4"/>
  <c r="F54" i="4"/>
  <c r="F22" i="4"/>
  <c r="G57" i="4"/>
  <c r="G53" i="4"/>
  <c r="F66" i="4"/>
  <c r="G63" i="4"/>
  <c r="G66" i="4"/>
  <c r="F63" i="4"/>
  <c r="F67" i="4"/>
  <c r="G67" i="4"/>
  <c r="F64" i="4"/>
  <c r="F68" i="4"/>
  <c r="G64" i="4"/>
  <c r="G68" i="4"/>
  <c r="F65" i="4"/>
  <c r="F69" i="4"/>
  <c r="G69" i="4"/>
  <c r="G65" i="4"/>
  <c r="G52" i="4"/>
  <c r="F55" i="4"/>
  <c r="G21" i="4"/>
  <c r="F52" i="4"/>
  <c r="G23" i="4"/>
  <c r="F25" i="4"/>
  <c r="G58" i="4"/>
  <c r="F23" i="4"/>
  <c r="F21" i="4"/>
  <c r="G54" i="4"/>
  <c r="F19" i="4"/>
  <c r="G24" i="4"/>
  <c r="F53" i="4"/>
  <c r="N9" i="4"/>
  <c r="N13" i="4"/>
  <c r="M10" i="4"/>
  <c r="M14" i="4"/>
  <c r="J12" i="4"/>
  <c r="I9" i="4"/>
  <c r="I13" i="4"/>
  <c r="F10" i="4"/>
  <c r="F14" i="4"/>
  <c r="O9" i="4"/>
  <c r="O13" i="4"/>
  <c r="L11" i="4"/>
  <c r="M8" i="4"/>
  <c r="K12" i="4"/>
  <c r="H10" i="4"/>
  <c r="H14" i="4"/>
  <c r="G10" i="4"/>
  <c r="G14" i="4"/>
  <c r="N10" i="4"/>
  <c r="N14" i="4"/>
  <c r="M11" i="4"/>
  <c r="J9" i="4"/>
  <c r="J13" i="4"/>
  <c r="I10" i="4"/>
  <c r="I14" i="4"/>
  <c r="F11" i="4"/>
  <c r="G8" i="4"/>
  <c r="O10" i="4"/>
  <c r="O14" i="4"/>
  <c r="L12" i="4"/>
  <c r="K9" i="4"/>
  <c r="K13" i="4"/>
  <c r="H11" i="4"/>
  <c r="I8" i="4"/>
  <c r="G11" i="4"/>
  <c r="F8" i="4"/>
  <c r="N11" i="4"/>
  <c r="O8" i="4"/>
  <c r="M12" i="4"/>
  <c r="J10" i="4"/>
  <c r="J14" i="4"/>
  <c r="I11" i="4"/>
  <c r="N8" i="4"/>
  <c r="F12" i="4"/>
  <c r="O11" i="4"/>
  <c r="L9" i="4"/>
  <c r="L13" i="4"/>
  <c r="K10" i="4"/>
  <c r="K14" i="4"/>
  <c r="H12" i="4"/>
  <c r="L8" i="4"/>
  <c r="G12" i="4"/>
  <c r="N12" i="4"/>
  <c r="M9" i="4"/>
  <c r="M13" i="4"/>
  <c r="J11" i="4"/>
  <c r="K8" i="4"/>
  <c r="I12" i="4"/>
  <c r="J8" i="4"/>
  <c r="F9" i="4"/>
  <c r="F13" i="4"/>
  <c r="O12" i="4"/>
  <c r="G13" i="4"/>
  <c r="H8" i="4"/>
  <c r="G9" i="4"/>
  <c r="L10" i="4"/>
  <c r="L14" i="4"/>
  <c r="K11" i="4"/>
  <c r="H9" i="4"/>
  <c r="H13" i="4"/>
  <c r="G56" i="4"/>
  <c r="F58" i="4"/>
  <c r="G22" i="4"/>
  <c r="G20" i="4"/>
  <c r="F45" i="4"/>
  <c r="G45" i="4"/>
  <c r="F42" i="4"/>
  <c r="F46" i="4"/>
  <c r="G42" i="4"/>
  <c r="G46" i="4"/>
  <c r="F41" i="4"/>
  <c r="F43" i="4"/>
  <c r="F47" i="4"/>
  <c r="G43" i="4"/>
  <c r="G47" i="4"/>
  <c r="F44" i="4"/>
  <c r="G41" i="4"/>
  <c r="G44" i="4"/>
  <c r="F56" i="4"/>
  <c r="G19" i="4"/>
  <c r="F24" i="4"/>
  <c r="F57" i="4"/>
  <c r="G32" i="4"/>
  <c r="G36" i="4"/>
  <c r="F33" i="4"/>
  <c r="G30" i="4"/>
  <c r="G33" i="4"/>
  <c r="F34" i="4"/>
  <c r="G34" i="4"/>
  <c r="F30" i="4"/>
  <c r="F31" i="4"/>
  <c r="F35" i="4"/>
  <c r="G31" i="4"/>
  <c r="G35" i="4"/>
  <c r="F32" i="4"/>
  <c r="F36" i="4"/>
  <c r="G55" i="4"/>
  <c r="G144" i="3"/>
  <c r="O153" i="3"/>
  <c r="I157" i="3"/>
  <c r="K98" i="3"/>
  <c r="M151" i="3"/>
  <c r="G79" i="3"/>
  <c r="I152" i="3"/>
  <c r="M34" i="3"/>
  <c r="O130" i="3"/>
  <c r="I42" i="3"/>
  <c r="O52" i="3"/>
  <c r="O35" i="3"/>
  <c r="G77" i="3"/>
  <c r="G89" i="3"/>
  <c r="K96" i="3"/>
  <c r="K113" i="3"/>
  <c r="O118" i="3"/>
  <c r="G129" i="3"/>
  <c r="F143" i="3"/>
  <c r="O152" i="3"/>
  <c r="M44" i="3"/>
  <c r="I153" i="3"/>
  <c r="J145" i="3"/>
  <c r="G66" i="3"/>
  <c r="H68" i="3"/>
  <c r="K69" i="3"/>
  <c r="O64" i="3"/>
  <c r="L63" i="3"/>
  <c r="F67" i="3"/>
  <c r="H69" i="3"/>
  <c r="F69" i="3"/>
  <c r="J65" i="3"/>
  <c r="L66" i="3"/>
  <c r="N67" i="3"/>
  <c r="F63" i="3"/>
  <c r="F66" i="3"/>
  <c r="J67" i="3"/>
  <c r="N64" i="3"/>
  <c r="H63" i="3"/>
  <c r="F68" i="3"/>
  <c r="J68" i="3"/>
  <c r="N65" i="3"/>
  <c r="H64" i="3"/>
  <c r="J69" i="3"/>
  <c r="N66" i="3"/>
  <c r="H65" i="3"/>
  <c r="L64" i="3"/>
  <c r="N68" i="3"/>
  <c r="H66" i="3"/>
  <c r="L65" i="3"/>
  <c r="O68" i="3"/>
  <c r="H67" i="3"/>
  <c r="L67" i="3"/>
  <c r="N69" i="3"/>
  <c r="F64" i="3"/>
  <c r="J64" i="3"/>
  <c r="L68" i="3"/>
  <c r="N63" i="3"/>
  <c r="F65" i="3"/>
  <c r="J66" i="3"/>
  <c r="L69" i="3"/>
  <c r="J63" i="3"/>
  <c r="N21" i="3"/>
  <c r="M23" i="3"/>
  <c r="K19" i="3"/>
  <c r="J24" i="3"/>
  <c r="H21" i="3"/>
  <c r="G23" i="3"/>
  <c r="F19" i="3"/>
  <c r="N22" i="3"/>
  <c r="L20" i="3"/>
  <c r="K20" i="3"/>
  <c r="J25" i="3"/>
  <c r="H22" i="3"/>
  <c r="G24" i="3"/>
  <c r="N23" i="3"/>
  <c r="L21" i="3"/>
  <c r="K21" i="3"/>
  <c r="J19" i="3"/>
  <c r="H23" i="3"/>
  <c r="F20" i="3"/>
  <c r="O19" i="3"/>
  <c r="N24" i="3"/>
  <c r="L22" i="3"/>
  <c r="K23" i="3"/>
  <c r="I19" i="3"/>
  <c r="H24" i="3"/>
  <c r="F21" i="3"/>
  <c r="O21" i="3"/>
  <c r="N25" i="3"/>
  <c r="L23" i="3"/>
  <c r="J20" i="3"/>
  <c r="I21" i="3"/>
  <c r="H25" i="3"/>
  <c r="F22" i="3"/>
  <c r="O23" i="3"/>
  <c r="N19" i="3"/>
  <c r="L24" i="3"/>
  <c r="J21" i="3"/>
  <c r="I22" i="3"/>
  <c r="H19" i="3"/>
  <c r="F23" i="3"/>
  <c r="O24" i="3"/>
  <c r="M19" i="3"/>
  <c r="L25" i="3"/>
  <c r="J22" i="3"/>
  <c r="I23" i="3"/>
  <c r="G19" i="3"/>
  <c r="F24" i="3"/>
  <c r="N20" i="3"/>
  <c r="M21" i="3"/>
  <c r="L19" i="3"/>
  <c r="J23" i="3"/>
  <c r="H20" i="3"/>
  <c r="G21" i="3"/>
  <c r="F25" i="3"/>
  <c r="G132" i="3"/>
  <c r="I79" i="3"/>
  <c r="I80" i="3"/>
  <c r="G134" i="3"/>
  <c r="M146" i="3"/>
  <c r="M25" i="3"/>
  <c r="I88" i="3"/>
  <c r="F88" i="3"/>
  <c r="H89" i="3"/>
  <c r="K89" i="3"/>
  <c r="L91" i="3"/>
  <c r="L85" i="3"/>
  <c r="F89" i="3"/>
  <c r="H90" i="3"/>
  <c r="J90" i="3"/>
  <c r="N86" i="3"/>
  <c r="J85" i="3"/>
  <c r="F90" i="3"/>
  <c r="H91" i="3"/>
  <c r="J91" i="3"/>
  <c r="N87" i="3"/>
  <c r="G90" i="3"/>
  <c r="I85" i="3"/>
  <c r="L86" i="3"/>
  <c r="N88" i="3"/>
  <c r="F85" i="3"/>
  <c r="F86" i="3"/>
  <c r="J87" i="3"/>
  <c r="N90" i="3"/>
  <c r="G86" i="3"/>
  <c r="J88" i="3"/>
  <c r="N91" i="3"/>
  <c r="F87" i="3"/>
  <c r="J89" i="3"/>
  <c r="N85" i="3"/>
  <c r="F91" i="3"/>
  <c r="L87" i="3"/>
  <c r="H85" i="3"/>
  <c r="H86" i="3"/>
  <c r="L88" i="3"/>
  <c r="H87" i="3"/>
  <c r="L89" i="3"/>
  <c r="H88" i="3"/>
  <c r="L90" i="3"/>
  <c r="J86" i="3"/>
  <c r="N89" i="3"/>
  <c r="G153" i="3"/>
  <c r="G67" i="3"/>
  <c r="I156" i="3"/>
  <c r="I130" i="3"/>
  <c r="O112" i="3"/>
  <c r="M98" i="3"/>
  <c r="K74" i="3"/>
  <c r="M54" i="3"/>
  <c r="I34" i="3"/>
  <c r="O157" i="3"/>
  <c r="O123" i="3"/>
  <c r="G112" i="3"/>
  <c r="K101" i="3"/>
  <c r="G78" i="3"/>
  <c r="O66" i="3"/>
  <c r="K43" i="3"/>
  <c r="K24" i="3"/>
  <c r="M152" i="3"/>
  <c r="I131" i="3"/>
  <c r="K110" i="3"/>
  <c r="M99" i="3"/>
  <c r="M75" i="3"/>
  <c r="M55" i="3"/>
  <c r="I151" i="3"/>
  <c r="O132" i="3"/>
  <c r="I113" i="3"/>
  <c r="G140" i="3"/>
  <c r="K88" i="3"/>
  <c r="G65" i="3"/>
  <c r="K58" i="3"/>
  <c r="M30" i="3"/>
  <c r="I46" i="3"/>
  <c r="I132" i="3"/>
  <c r="O110" i="3"/>
  <c r="M100" i="3"/>
  <c r="M80" i="3"/>
  <c r="M56" i="3"/>
  <c r="G100" i="3"/>
  <c r="O99" i="3"/>
  <c r="I98" i="3"/>
  <c r="L146" i="3"/>
  <c r="K121" i="3"/>
  <c r="H143" i="3"/>
  <c r="I144" i="3"/>
  <c r="O79" i="3"/>
  <c r="I102" i="3"/>
  <c r="F144" i="3"/>
  <c r="F140" i="3"/>
  <c r="F146" i="3"/>
  <c r="J146" i="3"/>
  <c r="K76" i="3"/>
  <c r="H108" i="3"/>
  <c r="J109" i="3"/>
  <c r="L110" i="3"/>
  <c r="N111" i="3"/>
  <c r="F109" i="3"/>
  <c r="H109" i="3"/>
  <c r="J110" i="3"/>
  <c r="L111" i="3"/>
  <c r="N112" i="3"/>
  <c r="F110" i="3"/>
  <c r="H110" i="3"/>
  <c r="J111" i="3"/>
  <c r="L112" i="3"/>
  <c r="N113" i="3"/>
  <c r="G110" i="3"/>
  <c r="I110" i="3"/>
  <c r="J112" i="3"/>
  <c r="L113" i="3"/>
  <c r="N107" i="3"/>
  <c r="F111" i="3"/>
  <c r="L108" i="3"/>
  <c r="J107" i="3"/>
  <c r="L109" i="3"/>
  <c r="H107" i="3"/>
  <c r="M109" i="3"/>
  <c r="F108" i="3"/>
  <c r="H111" i="3"/>
  <c r="M113" i="3"/>
  <c r="F112" i="3"/>
  <c r="H112" i="3"/>
  <c r="N108" i="3"/>
  <c r="F113" i="3"/>
  <c r="H113" i="3"/>
  <c r="N109" i="3"/>
  <c r="F107" i="3"/>
  <c r="J108" i="3"/>
  <c r="N110" i="3"/>
  <c r="J113" i="3"/>
  <c r="L107" i="3"/>
  <c r="G108" i="3"/>
  <c r="N42" i="3"/>
  <c r="N43" i="3"/>
  <c r="M43" i="3"/>
  <c r="J45" i="3"/>
  <c r="H46" i="3"/>
  <c r="F47" i="3"/>
  <c r="N44" i="3"/>
  <c r="L44" i="3"/>
  <c r="K45" i="3"/>
  <c r="H47" i="3"/>
  <c r="N41" i="3"/>
  <c r="N45" i="3"/>
  <c r="L45" i="3"/>
  <c r="J46" i="3"/>
  <c r="F42" i="3"/>
  <c r="L41" i="3"/>
  <c r="N46" i="3"/>
  <c r="L46" i="3"/>
  <c r="J47" i="3"/>
  <c r="F43" i="3"/>
  <c r="J41" i="3"/>
  <c r="O46" i="3"/>
  <c r="L47" i="3"/>
  <c r="H42" i="3"/>
  <c r="F44" i="3"/>
  <c r="H41" i="3"/>
  <c r="N47" i="3"/>
  <c r="J42" i="3"/>
  <c r="H43" i="3"/>
  <c r="G44" i="3"/>
  <c r="F41" i="3"/>
  <c r="L42" i="3"/>
  <c r="J43" i="3"/>
  <c r="H44" i="3"/>
  <c r="F45" i="3"/>
  <c r="O42" i="3"/>
  <c r="L43" i="3"/>
  <c r="J44" i="3"/>
  <c r="H45" i="3"/>
  <c r="F46" i="3"/>
  <c r="G34" i="3"/>
  <c r="G157" i="3"/>
  <c r="G53" i="3"/>
  <c r="M155" i="3"/>
  <c r="I134" i="3"/>
  <c r="G120" i="3"/>
  <c r="M102" i="3"/>
  <c r="M78" i="3"/>
  <c r="M58" i="3"/>
  <c r="G36" i="3"/>
  <c r="K143" i="3"/>
  <c r="M118" i="3"/>
  <c r="G118" i="3"/>
  <c r="M96" i="3"/>
  <c r="K77" i="3"/>
  <c r="G54" i="3"/>
  <c r="K47" i="3"/>
  <c r="G20" i="3"/>
  <c r="M156" i="3"/>
  <c r="I135" i="3"/>
  <c r="O109" i="3"/>
  <c r="M79" i="3"/>
  <c r="K155" i="3"/>
  <c r="M108" i="3"/>
  <c r="G155" i="3"/>
  <c r="O87" i="3"/>
  <c r="G69" i="3"/>
  <c r="O53" i="3"/>
  <c r="K34" i="3"/>
  <c r="I154" i="3"/>
  <c r="M131" i="3"/>
  <c r="G107" i="3"/>
  <c r="I87" i="3"/>
  <c r="G63" i="3"/>
  <c r="O88" i="3"/>
  <c r="M87" i="3"/>
  <c r="K86" i="3"/>
  <c r="K109" i="3"/>
  <c r="N145" i="3"/>
  <c r="M132" i="3"/>
  <c r="K32" i="3"/>
  <c r="M67" i="3"/>
  <c r="K90" i="3"/>
  <c r="M101" i="3"/>
  <c r="O144" i="3"/>
  <c r="H140" i="3"/>
  <c r="H146" i="3"/>
  <c r="I64" i="3"/>
  <c r="O44" i="3"/>
  <c r="G25" i="3"/>
  <c r="G97" i="3"/>
  <c r="G57" i="3"/>
  <c r="K129" i="3"/>
  <c r="G124" i="3"/>
  <c r="G85" i="3"/>
  <c r="I65" i="3"/>
  <c r="O41" i="3"/>
  <c r="I25" i="3"/>
  <c r="O142" i="3"/>
  <c r="K122" i="3"/>
  <c r="G133" i="3"/>
  <c r="O100" i="3"/>
  <c r="O76" i="3"/>
  <c r="G58" i="3"/>
  <c r="G42" i="3"/>
  <c r="M32" i="3"/>
  <c r="O151" i="3"/>
  <c r="M130" i="3"/>
  <c r="O113" i="3"/>
  <c r="I86" i="3"/>
  <c r="O74" i="3"/>
  <c r="M42" i="3"/>
  <c r="O154" i="3"/>
  <c r="O120" i="3"/>
  <c r="M112" i="3"/>
  <c r="G99" i="3"/>
  <c r="O91" i="3"/>
  <c r="K64" i="3"/>
  <c r="O57" i="3"/>
  <c r="G31" i="3"/>
  <c r="M135" i="3"/>
  <c r="G122" i="3"/>
  <c r="I91" i="3"/>
  <c r="I67" i="3"/>
  <c r="M47" i="3"/>
  <c r="L144" i="3"/>
  <c r="O75" i="3"/>
  <c r="G74" i="3"/>
  <c r="M97" i="3"/>
  <c r="F141" i="3"/>
  <c r="M120" i="3"/>
  <c r="M20" i="3"/>
  <c r="I155" i="3"/>
  <c r="O55" i="3"/>
  <c r="I78" i="3"/>
  <c r="O89" i="3"/>
  <c r="L143" i="3"/>
  <c r="N143" i="3"/>
  <c r="L140" i="3"/>
  <c r="G56" i="3"/>
  <c r="H58" i="3"/>
  <c r="L53" i="3"/>
  <c r="O54" i="3"/>
  <c r="J52" i="3"/>
  <c r="H53" i="3"/>
  <c r="J55" i="3"/>
  <c r="L56" i="3"/>
  <c r="N57" i="3"/>
  <c r="H55" i="3"/>
  <c r="J58" i="3"/>
  <c r="N56" i="3"/>
  <c r="F53" i="3"/>
  <c r="H56" i="3"/>
  <c r="L54" i="3"/>
  <c r="N58" i="3"/>
  <c r="F54" i="3"/>
  <c r="H57" i="3"/>
  <c r="L55" i="3"/>
  <c r="O58" i="3"/>
  <c r="F55" i="3"/>
  <c r="J53" i="3"/>
  <c r="L57" i="3"/>
  <c r="N52" i="3"/>
  <c r="F56" i="3"/>
  <c r="J54" i="3"/>
  <c r="L58" i="3"/>
  <c r="L52" i="3"/>
  <c r="F57" i="3"/>
  <c r="K55" i="3"/>
  <c r="N53" i="3"/>
  <c r="H52" i="3"/>
  <c r="F58" i="3"/>
  <c r="J56" i="3"/>
  <c r="N54" i="3"/>
  <c r="F52" i="3"/>
  <c r="H54" i="3"/>
  <c r="J57" i="3"/>
  <c r="N55" i="3"/>
  <c r="O108" i="3"/>
  <c r="I55" i="3"/>
  <c r="K97" i="3"/>
  <c r="M22" i="3"/>
  <c r="I100" i="3"/>
  <c r="I56" i="3"/>
  <c r="O77" i="3"/>
  <c r="M76" i="3"/>
  <c r="O111" i="3"/>
  <c r="M110" i="3"/>
  <c r="I33" i="3"/>
  <c r="K56" i="3"/>
  <c r="J144" i="3"/>
  <c r="O25" i="3"/>
  <c r="G101" i="3"/>
  <c r="I52" i="3"/>
  <c r="I141" i="3"/>
  <c r="M133" i="3"/>
  <c r="G141" i="3"/>
  <c r="I89" i="3"/>
  <c r="I69" i="3"/>
  <c r="M45" i="3"/>
  <c r="K65" i="3"/>
  <c r="O146" i="3"/>
  <c r="I108" i="3"/>
  <c r="G154" i="3"/>
  <c r="G88" i="3"/>
  <c r="O80" i="3"/>
  <c r="K53" i="3"/>
  <c r="G46" i="3"/>
  <c r="M36" i="3"/>
  <c r="I142" i="3"/>
  <c r="M134" i="3"/>
  <c r="G121" i="3"/>
  <c r="I90" i="3"/>
  <c r="I66" i="3"/>
  <c r="M46" i="3"/>
  <c r="I140" i="3"/>
  <c r="O124" i="3"/>
  <c r="O107" i="3"/>
  <c r="G75" i="3"/>
  <c r="K68" i="3"/>
  <c r="O45" i="3"/>
  <c r="O22" i="3"/>
  <c r="M153" i="3"/>
  <c r="G143" i="3"/>
  <c r="M86" i="3"/>
  <c r="M66" i="3"/>
  <c r="G41" i="3"/>
  <c r="K63" i="3"/>
  <c r="I58" i="3"/>
  <c r="M85" i="3"/>
  <c r="K108" i="3"/>
  <c r="H144" i="3"/>
  <c r="M143" i="3"/>
  <c r="I43" i="3"/>
  <c r="K66" i="3"/>
  <c r="H154" i="3"/>
  <c r="H155" i="3"/>
  <c r="J156" i="3"/>
  <c r="L157" i="3"/>
  <c r="N151" i="3"/>
  <c r="H156" i="3"/>
  <c r="K156" i="3"/>
  <c r="N152" i="3"/>
  <c r="L151" i="3"/>
  <c r="G156" i="3"/>
  <c r="H157" i="3"/>
  <c r="J157" i="3"/>
  <c r="N153" i="3"/>
  <c r="J151" i="3"/>
  <c r="F157" i="3"/>
  <c r="J152" i="3"/>
  <c r="L152" i="3"/>
  <c r="N154" i="3"/>
  <c r="H151" i="3"/>
  <c r="F152" i="3"/>
  <c r="F151" i="3"/>
  <c r="K152" i="3"/>
  <c r="L153" i="3"/>
  <c r="N155" i="3"/>
  <c r="G152" i="3"/>
  <c r="H153" i="3"/>
  <c r="N156" i="3"/>
  <c r="F154" i="3"/>
  <c r="J153" i="3"/>
  <c r="N157" i="3"/>
  <c r="F155" i="3"/>
  <c r="J154" i="3"/>
  <c r="F156" i="3"/>
  <c r="J155" i="3"/>
  <c r="L154" i="3"/>
  <c r="L155" i="3"/>
  <c r="L156" i="3"/>
  <c r="H152" i="3"/>
  <c r="O155" i="3"/>
  <c r="F153" i="3"/>
  <c r="M77" i="3"/>
  <c r="J142" i="3"/>
  <c r="L141" i="3"/>
  <c r="N141" i="3"/>
  <c r="K140" i="3"/>
  <c r="K36" i="3"/>
  <c r="N124" i="3"/>
  <c r="J120" i="3"/>
  <c r="H121" i="3"/>
  <c r="F121" i="3"/>
  <c r="L119" i="3"/>
  <c r="K120" i="3"/>
  <c r="H122" i="3"/>
  <c r="F122" i="3"/>
  <c r="N119" i="3"/>
  <c r="L120" i="3"/>
  <c r="J121" i="3"/>
  <c r="H123" i="3"/>
  <c r="F123" i="3"/>
  <c r="N120" i="3"/>
  <c r="L121" i="3"/>
  <c r="J122" i="3"/>
  <c r="H124" i="3"/>
  <c r="F124" i="3"/>
  <c r="L123" i="3"/>
  <c r="L118" i="3"/>
  <c r="L124" i="3"/>
  <c r="J118" i="3"/>
  <c r="J119" i="3"/>
  <c r="H118" i="3"/>
  <c r="N121" i="3"/>
  <c r="J123" i="3"/>
  <c r="O121" i="3"/>
  <c r="J124" i="3"/>
  <c r="F118" i="3"/>
  <c r="N122" i="3"/>
  <c r="H119" i="3"/>
  <c r="F119" i="3"/>
  <c r="N123" i="3"/>
  <c r="H120" i="3"/>
  <c r="F120" i="3"/>
  <c r="L122" i="3"/>
  <c r="N118" i="3"/>
  <c r="K30" i="3"/>
  <c r="O90" i="3"/>
  <c r="I109" i="3"/>
  <c r="K54" i="3"/>
  <c r="H142" i="3"/>
  <c r="M91" i="3"/>
  <c r="N142" i="3"/>
  <c r="F98" i="3"/>
  <c r="H100" i="3"/>
  <c r="J101" i="3"/>
  <c r="N97" i="3"/>
  <c r="N96" i="3"/>
  <c r="F99" i="3"/>
  <c r="H101" i="3"/>
  <c r="J102" i="3"/>
  <c r="N98" i="3"/>
  <c r="L96" i="3"/>
  <c r="F100" i="3"/>
  <c r="H102" i="3"/>
  <c r="L97" i="3"/>
  <c r="O98" i="3"/>
  <c r="J96" i="3"/>
  <c r="F101" i="3"/>
  <c r="J97" i="3"/>
  <c r="L98" i="3"/>
  <c r="N99" i="3"/>
  <c r="H96" i="3"/>
  <c r="H97" i="3"/>
  <c r="L100" i="3"/>
  <c r="H98" i="3"/>
  <c r="L101" i="3"/>
  <c r="H99" i="3"/>
  <c r="L102" i="3"/>
  <c r="J98" i="3"/>
  <c r="N100" i="3"/>
  <c r="J99" i="3"/>
  <c r="N101" i="3"/>
  <c r="K99" i="3"/>
  <c r="N102" i="3"/>
  <c r="F97" i="3"/>
  <c r="J100" i="3"/>
  <c r="O102" i="3"/>
  <c r="F102" i="3"/>
  <c r="L99" i="3"/>
  <c r="F96" i="3"/>
  <c r="O122" i="3"/>
  <c r="I96" i="3"/>
  <c r="O43" i="3"/>
  <c r="I145" i="3"/>
  <c r="M124" i="3"/>
  <c r="G145" i="3"/>
  <c r="M88" i="3"/>
  <c r="M64" i="3"/>
  <c r="I44" i="3"/>
  <c r="M41" i="3"/>
  <c r="K132" i="3"/>
  <c r="I112" i="3"/>
  <c r="K87" i="3"/>
  <c r="G64" i="3"/>
  <c r="K57" i="3"/>
  <c r="O34" i="3"/>
  <c r="K25" i="3"/>
  <c r="I146" i="3"/>
  <c r="O129" i="3"/>
  <c r="G142" i="3"/>
  <c r="K85" i="3"/>
  <c r="M65" i="3"/>
  <c r="K41" i="3"/>
  <c r="K144" i="3"/>
  <c r="K119" i="3"/>
  <c r="G109" i="3"/>
  <c r="K102" i="3"/>
  <c r="M63" i="3"/>
  <c r="K44" i="3"/>
  <c r="M24" i="3"/>
  <c r="M157" i="3"/>
  <c r="M122" i="3"/>
  <c r="M90" i="3"/>
  <c r="I32" i="3"/>
  <c r="K151" i="3"/>
  <c r="I47" i="3"/>
  <c r="K146" i="3"/>
  <c r="K46" i="3"/>
  <c r="O69" i="3"/>
  <c r="O96" i="3"/>
  <c r="N146" i="3"/>
  <c r="K131" i="3"/>
  <c r="O31" i="3"/>
  <c r="M154" i="3"/>
  <c r="I54" i="3"/>
  <c r="O65" i="3"/>
  <c r="H141" i="3"/>
  <c r="J141" i="3"/>
  <c r="K145" i="3"/>
  <c r="K124" i="3"/>
  <c r="I24" i="3"/>
  <c r="K141" i="3"/>
  <c r="F78" i="3"/>
  <c r="H79" i="3"/>
  <c r="K79" i="3"/>
  <c r="M74" i="3"/>
  <c r="N74" i="3"/>
  <c r="F79" i="3"/>
  <c r="H80" i="3"/>
  <c r="J80" i="3"/>
  <c r="N75" i="3"/>
  <c r="L74" i="3"/>
  <c r="G80" i="3"/>
  <c r="K75" i="3"/>
  <c r="L76" i="3"/>
  <c r="N77" i="3"/>
  <c r="H74" i="3"/>
  <c r="F80" i="3"/>
  <c r="J78" i="3"/>
  <c r="N78" i="3"/>
  <c r="H75" i="3"/>
  <c r="J79" i="3"/>
  <c r="O78" i="3"/>
  <c r="H76" i="3"/>
  <c r="L75" i="3"/>
  <c r="N79" i="3"/>
  <c r="H77" i="3"/>
  <c r="L77" i="3"/>
  <c r="N80" i="3"/>
  <c r="F75" i="3"/>
  <c r="H78" i="3"/>
  <c r="L78" i="3"/>
  <c r="J74" i="3"/>
  <c r="F76" i="3"/>
  <c r="J75" i="3"/>
  <c r="L79" i="3"/>
  <c r="F74" i="3"/>
  <c r="G76" i="3"/>
  <c r="J76" i="3"/>
  <c r="L80" i="3"/>
  <c r="F77" i="3"/>
  <c r="J77" i="3"/>
  <c r="N76" i="3"/>
  <c r="G119" i="3"/>
  <c r="I111" i="3"/>
  <c r="G87" i="3"/>
  <c r="O47" i="3"/>
  <c r="I119" i="3"/>
  <c r="G151" i="3"/>
  <c r="M68" i="3"/>
  <c r="O131" i="3"/>
  <c r="K107" i="3"/>
  <c r="G98" i="3"/>
  <c r="K91" i="3"/>
  <c r="G68" i="3"/>
  <c r="M52" i="3"/>
  <c r="K33" i="3"/>
  <c r="M140" i="3"/>
  <c r="M141" i="3"/>
  <c r="M121" i="3"/>
  <c r="G146" i="3"/>
  <c r="M89" i="3"/>
  <c r="M69" i="3"/>
  <c r="I45" i="3"/>
  <c r="O143" i="3"/>
  <c r="K123" i="3"/>
  <c r="G113" i="3"/>
  <c r="O97" i="3"/>
  <c r="I74" i="3"/>
  <c r="O67" i="3"/>
  <c r="G43" i="3"/>
  <c r="I20" i="3"/>
  <c r="I143" i="3"/>
  <c r="I121" i="3"/>
  <c r="I97" i="3"/>
  <c r="O85" i="3"/>
  <c r="I53" i="3"/>
  <c r="I36" i="3"/>
  <c r="K135" i="3"/>
  <c r="G35" i="3"/>
  <c r="O134" i="3"/>
  <c r="K157" i="3"/>
  <c r="M57" i="3"/>
  <c r="K80" i="3"/>
  <c r="F142" i="3"/>
  <c r="M119" i="3"/>
  <c r="J143" i="3"/>
  <c r="K142" i="3"/>
  <c r="K42" i="3"/>
  <c r="K153" i="3"/>
  <c r="M53" i="3"/>
  <c r="N144" i="3"/>
  <c r="F145" i="3"/>
  <c r="H145" i="3"/>
  <c r="K112" i="3"/>
  <c r="H135" i="3"/>
  <c r="J135" i="3"/>
  <c r="N130" i="3"/>
  <c r="J130" i="3"/>
  <c r="L130" i="3"/>
  <c r="N131" i="3"/>
  <c r="J129" i="3"/>
  <c r="F133" i="3"/>
  <c r="K130" i="3"/>
  <c r="L131" i="3"/>
  <c r="N132" i="3"/>
  <c r="H129" i="3"/>
  <c r="F134" i="3"/>
  <c r="H130" i="3"/>
  <c r="J131" i="3"/>
  <c r="L132" i="3"/>
  <c r="N133" i="3"/>
  <c r="F135" i="3"/>
  <c r="H131" i="3"/>
  <c r="J132" i="3"/>
  <c r="L133" i="3"/>
  <c r="O133" i="3"/>
  <c r="G135" i="3"/>
  <c r="H134" i="3"/>
  <c r="N135" i="3"/>
  <c r="F131" i="3"/>
  <c r="J133" i="3"/>
  <c r="N129" i="3"/>
  <c r="G131" i="3"/>
  <c r="J134" i="3"/>
  <c r="L129" i="3"/>
  <c r="F132" i="3"/>
  <c r="K134" i="3"/>
  <c r="F129" i="3"/>
  <c r="L134" i="3"/>
  <c r="L135" i="3"/>
  <c r="H132" i="3"/>
  <c r="M129" i="3"/>
  <c r="H133" i="3"/>
  <c r="N134" i="3"/>
  <c r="F130" i="3"/>
  <c r="O119" i="3"/>
  <c r="K67" i="3"/>
  <c r="O140" i="3"/>
  <c r="I124" i="3"/>
  <c r="K133" i="3"/>
  <c r="K111" i="3"/>
  <c r="K52" i="3"/>
  <c r="I133" i="3"/>
  <c r="O156" i="3"/>
  <c r="K118" i="3"/>
  <c r="O32" i="3"/>
  <c r="L32" i="3"/>
  <c r="J32" i="3"/>
  <c r="H32" i="3"/>
  <c r="L30" i="3"/>
  <c r="F35" i="3"/>
  <c r="N33" i="3"/>
  <c r="L33" i="3"/>
  <c r="J33" i="3"/>
  <c r="H33" i="3"/>
  <c r="J30" i="3"/>
  <c r="F36" i="3"/>
  <c r="N34" i="3"/>
  <c r="M33" i="3"/>
  <c r="J34" i="3"/>
  <c r="H34" i="3"/>
  <c r="H30" i="3"/>
  <c r="F30" i="3"/>
  <c r="N35" i="3"/>
  <c r="L34" i="3"/>
  <c r="J35" i="3"/>
  <c r="H35" i="3"/>
  <c r="G33" i="3"/>
  <c r="N36" i="3"/>
  <c r="L35" i="3"/>
  <c r="K35" i="3"/>
  <c r="I35" i="3"/>
  <c r="F31" i="3"/>
  <c r="O36" i="3"/>
  <c r="L36" i="3"/>
  <c r="J36" i="3"/>
  <c r="H36" i="3"/>
  <c r="F32" i="3"/>
  <c r="N31" i="3"/>
  <c r="L31" i="3"/>
  <c r="J31" i="3"/>
  <c r="H31" i="3"/>
  <c r="I30" i="3"/>
  <c r="F33" i="3"/>
  <c r="N32" i="3"/>
  <c r="M31" i="3"/>
  <c r="K31" i="3"/>
  <c r="I31" i="3"/>
  <c r="N30" i="3"/>
  <c r="F34" i="3"/>
  <c r="G123" i="3"/>
  <c r="G111" i="3"/>
  <c r="G91" i="3"/>
  <c r="O33" i="3"/>
  <c r="M144" i="3"/>
  <c r="I123" i="3"/>
  <c r="I99" i="3"/>
  <c r="I75" i="3"/>
  <c r="O63" i="3"/>
  <c r="M35" i="3"/>
  <c r="K154" i="3"/>
  <c r="O135" i="3"/>
  <c r="M111" i="3"/>
  <c r="G102" i="3"/>
  <c r="O86" i="3"/>
  <c r="I63" i="3"/>
  <c r="O56" i="3"/>
  <c r="O20" i="3"/>
  <c r="M145" i="3"/>
  <c r="I120" i="3"/>
  <c r="G96" i="3"/>
  <c r="I76" i="3"/>
  <c r="G52" i="3"/>
  <c r="G30" i="3"/>
  <c r="I129" i="3"/>
  <c r="I118" i="3"/>
  <c r="G130" i="3"/>
  <c r="O101" i="3"/>
  <c r="K78" i="3"/>
  <c r="G55" i="3"/>
  <c r="G47" i="3"/>
  <c r="G22" i="3"/>
  <c r="M142" i="3"/>
  <c r="I107" i="3"/>
  <c r="I101" i="3"/>
  <c r="I77" i="3"/>
  <c r="I57" i="3"/>
  <c r="G32" i="3"/>
  <c r="M123" i="3"/>
  <c r="L145" i="3"/>
  <c r="I122" i="3"/>
  <c r="K22" i="3"/>
  <c r="O145" i="3"/>
  <c r="G45" i="3"/>
  <c r="I68" i="3"/>
  <c r="M107" i="3"/>
  <c r="N140" i="3"/>
  <c r="O30" i="3"/>
  <c r="O141" i="3"/>
  <c r="I41" i="3"/>
  <c r="L142" i="3"/>
  <c r="J140" i="3"/>
  <c r="K100" i="3"/>
  <c r="H11" i="3"/>
  <c r="O11" i="3"/>
  <c r="J11" i="3"/>
  <c r="H8" i="3"/>
  <c r="I11" i="3"/>
  <c r="H14" i="3"/>
  <c r="O8" i="3"/>
  <c r="O9" i="3"/>
  <c r="O10" i="3"/>
  <c r="N13" i="3"/>
  <c r="I12" i="3"/>
  <c r="H13" i="3"/>
  <c r="N9" i="3"/>
  <c r="N10" i="3"/>
  <c r="N11" i="3"/>
  <c r="N12" i="3"/>
  <c r="M13" i="3"/>
  <c r="O14" i="3"/>
  <c r="M9" i="3"/>
  <c r="M10" i="3"/>
  <c r="M11" i="3"/>
  <c r="M12" i="3"/>
  <c r="L8" i="3"/>
  <c r="M8" i="3"/>
  <c r="L11" i="3"/>
  <c r="L12" i="3"/>
  <c r="L13" i="3"/>
  <c r="L14" i="3"/>
  <c r="J9" i="3"/>
  <c r="N8" i="3"/>
  <c r="L10" i="3"/>
  <c r="K11" i="3"/>
  <c r="K12" i="3"/>
  <c r="K13" i="3"/>
  <c r="K14" i="3"/>
  <c r="I9" i="3"/>
  <c r="L9" i="3"/>
  <c r="K10" i="3"/>
  <c r="J13" i="3"/>
  <c r="J14" i="3"/>
  <c r="J8" i="3"/>
  <c r="I8" i="3"/>
  <c r="G11" i="3"/>
  <c r="K8" i="3"/>
  <c r="O12" i="3"/>
  <c r="N14" i="3"/>
  <c r="M14" i="3"/>
  <c r="I10" i="3"/>
  <c r="H12" i="3"/>
  <c r="J10" i="3"/>
  <c r="K9" i="3"/>
  <c r="J12" i="3"/>
  <c r="I13" i="3"/>
  <c r="I14" i="3"/>
  <c r="H9" i="3"/>
  <c r="H10" i="3"/>
  <c r="O13" i="3"/>
  <c r="F8" i="3"/>
  <c r="F12" i="3"/>
  <c r="G14" i="3"/>
  <c r="G10" i="3"/>
  <c r="F9" i="3"/>
  <c r="F11" i="3"/>
  <c r="G13" i="3"/>
  <c r="G9" i="3"/>
  <c r="F14" i="3"/>
  <c r="F10" i="3"/>
  <c r="G12" i="3"/>
  <c r="G8" i="3"/>
  <c r="F13" i="3"/>
  <c r="O38" i="2"/>
  <c r="N40" i="2"/>
  <c r="M40" i="2"/>
  <c r="L42" i="2"/>
  <c r="K42" i="2"/>
  <c r="J44" i="2"/>
  <c r="I44" i="2"/>
  <c r="K39" i="2"/>
  <c r="O39" i="2"/>
  <c r="N41" i="2"/>
  <c r="M41" i="2"/>
  <c r="L43" i="2"/>
  <c r="K43" i="2"/>
  <c r="J38" i="2"/>
  <c r="H39" i="2"/>
  <c r="J41" i="2"/>
  <c r="O40" i="2"/>
  <c r="N42" i="2"/>
  <c r="M42" i="2"/>
  <c r="L44" i="2"/>
  <c r="K44" i="2"/>
  <c r="I38" i="2"/>
  <c r="H40" i="2"/>
  <c r="L39" i="2"/>
  <c r="O41" i="2"/>
  <c r="N43" i="2"/>
  <c r="M43" i="2"/>
  <c r="L38" i="2"/>
  <c r="J39" i="2"/>
  <c r="I39" i="2"/>
  <c r="H41" i="2"/>
  <c r="O43" i="2"/>
  <c r="I41" i="2"/>
  <c r="O42" i="2"/>
  <c r="N44" i="2"/>
  <c r="M44" i="2"/>
  <c r="K38" i="2"/>
  <c r="J40" i="2"/>
  <c r="I40" i="2"/>
  <c r="H42" i="2"/>
  <c r="N38" i="2"/>
  <c r="H43" i="2"/>
  <c r="O44" i="2"/>
  <c r="M38" i="2"/>
  <c r="L40" i="2"/>
  <c r="K40" i="2"/>
  <c r="J42" i="2"/>
  <c r="I42" i="2"/>
  <c r="H44" i="2"/>
  <c r="N39" i="2"/>
  <c r="M39" i="2"/>
  <c r="L41" i="2"/>
  <c r="K41" i="2"/>
  <c r="J43" i="2"/>
  <c r="I43" i="2"/>
  <c r="H38" i="2"/>
  <c r="M32" i="2"/>
  <c r="L31" i="2"/>
  <c r="M30" i="2"/>
  <c r="G38" i="2"/>
  <c r="F40" i="2"/>
  <c r="G39" i="2"/>
  <c r="F41" i="2"/>
  <c r="G40" i="2"/>
  <c r="F42" i="2"/>
  <c r="F38" i="2"/>
  <c r="G41" i="2"/>
  <c r="F43" i="2"/>
  <c r="G42" i="2"/>
  <c r="F44" i="2"/>
  <c r="G43" i="2"/>
  <c r="G44" i="2"/>
  <c r="F39" i="2"/>
  <c r="M33" i="2"/>
  <c r="M27" i="2"/>
  <c r="N28" i="2"/>
  <c r="K28" i="2"/>
  <c r="K32" i="2"/>
  <c r="O27" i="2"/>
  <c r="N29" i="2"/>
  <c r="J29" i="2"/>
  <c r="J33" i="2"/>
  <c r="O28" i="2"/>
  <c r="N30" i="2"/>
  <c r="K29" i="2"/>
  <c r="K33" i="2"/>
  <c r="O29" i="2"/>
  <c r="N31" i="2"/>
  <c r="J30" i="2"/>
  <c r="K27" i="2"/>
  <c r="J32" i="2"/>
  <c r="O30" i="2"/>
  <c r="N32" i="2"/>
  <c r="K30" i="2"/>
  <c r="J27" i="2"/>
  <c r="J28" i="2"/>
  <c r="O31" i="2"/>
  <c r="N33" i="2"/>
  <c r="J31" i="2"/>
  <c r="O33" i="2"/>
  <c r="O32" i="2"/>
  <c r="N27" i="2"/>
  <c r="K31" i="2"/>
  <c r="L28" i="2"/>
  <c r="L30" i="2"/>
  <c r="L29" i="2"/>
  <c r="M29" i="2"/>
  <c r="M28" i="2"/>
  <c r="L32" i="2"/>
  <c r="L27" i="2"/>
  <c r="M31" i="2"/>
  <c r="L33" i="2"/>
  <c r="I28" i="2"/>
  <c r="H29" i="2"/>
  <c r="I29" i="2"/>
  <c r="H30" i="2"/>
  <c r="I30" i="2"/>
  <c r="H31" i="2"/>
  <c r="I31" i="2"/>
  <c r="H32" i="2"/>
  <c r="I32" i="2"/>
  <c r="H33" i="2"/>
  <c r="I33" i="2"/>
  <c r="H27" i="2"/>
  <c r="I27" i="2"/>
  <c r="H28" i="2"/>
  <c r="G28" i="2"/>
  <c r="F29" i="2"/>
  <c r="G29" i="2"/>
  <c r="F30" i="2"/>
  <c r="G30" i="2"/>
  <c r="F31" i="2"/>
  <c r="G31" i="2"/>
  <c r="F32" i="2"/>
  <c r="F27" i="2"/>
  <c r="G32" i="2"/>
  <c r="F33" i="2"/>
  <c r="G33" i="2"/>
  <c r="G27" i="2"/>
  <c r="F28" i="2"/>
  <c r="L16" i="2"/>
  <c r="J16" i="2"/>
  <c r="H16" i="2"/>
  <c r="AA18" i="2"/>
  <c r="AA22" i="2"/>
  <c r="Z19" i="2"/>
  <c r="AA16" i="2"/>
  <c r="AA19" i="2"/>
  <c r="Z16" i="2"/>
  <c r="Z22" i="2"/>
  <c r="Z20" i="2"/>
  <c r="Z18" i="2"/>
  <c r="AA20" i="2"/>
  <c r="Z17" i="2"/>
  <c r="Z21" i="2"/>
  <c r="AA17" i="2"/>
  <c r="AA21" i="2"/>
  <c r="X17" i="2"/>
  <c r="X21" i="2"/>
  <c r="Y17" i="2"/>
  <c r="Y21" i="2"/>
  <c r="X18" i="2"/>
  <c r="X22" i="2"/>
  <c r="Y18" i="2"/>
  <c r="Y22" i="2"/>
  <c r="X19" i="2"/>
  <c r="Y16" i="2"/>
  <c r="Y19" i="2"/>
  <c r="X16" i="2"/>
  <c r="X20" i="2"/>
  <c r="Y20" i="2"/>
  <c r="W17" i="2"/>
  <c r="V18" i="2"/>
  <c r="W18" i="2"/>
  <c r="V19" i="2"/>
  <c r="W19" i="2"/>
  <c r="V20" i="2"/>
  <c r="W20" i="2"/>
  <c r="V21" i="2"/>
  <c r="W22" i="2"/>
  <c r="W21" i="2"/>
  <c r="V22" i="2"/>
  <c r="V16" i="2"/>
  <c r="W16" i="2"/>
  <c r="V17" i="2"/>
  <c r="U17" i="2"/>
  <c r="T18" i="2"/>
  <c r="S19" i="2"/>
  <c r="R20" i="2"/>
  <c r="U18" i="2"/>
  <c r="T19" i="2"/>
  <c r="S20" i="2"/>
  <c r="R21" i="2"/>
  <c r="U19" i="2"/>
  <c r="T20" i="2"/>
  <c r="S21" i="2"/>
  <c r="R22" i="2"/>
  <c r="U20" i="2"/>
  <c r="T21" i="2"/>
  <c r="S22" i="2"/>
  <c r="R16" i="2"/>
  <c r="R19" i="2"/>
  <c r="U21" i="2"/>
  <c r="T22" i="2"/>
  <c r="S16" i="2"/>
  <c r="U22" i="2"/>
  <c r="T16" i="2"/>
  <c r="R17" i="2"/>
  <c r="T17" i="2"/>
  <c r="U16" i="2"/>
  <c r="S17" i="2"/>
  <c r="R18" i="2"/>
  <c r="S18" i="2"/>
  <c r="Q17" i="2"/>
  <c r="P18" i="2"/>
  <c r="O19" i="2"/>
  <c r="N20" i="2"/>
  <c r="Q18" i="2"/>
  <c r="P19" i="2"/>
  <c r="O20" i="2"/>
  <c r="N21" i="2"/>
  <c r="Q19" i="2"/>
  <c r="P20" i="2"/>
  <c r="O21" i="2"/>
  <c r="N22" i="2"/>
  <c r="Q20" i="2"/>
  <c r="P21" i="2"/>
  <c r="O22" i="2"/>
  <c r="N16" i="2"/>
  <c r="N19" i="2"/>
  <c r="Q21" i="2"/>
  <c r="P22" i="2"/>
  <c r="O16" i="2"/>
  <c r="Q22" i="2"/>
  <c r="P16" i="2"/>
  <c r="N17" i="2"/>
  <c r="O18" i="2"/>
  <c r="Q16" i="2"/>
  <c r="O17" i="2"/>
  <c r="N18" i="2"/>
  <c r="P17" i="2"/>
  <c r="M17" i="2"/>
  <c r="L18" i="2"/>
  <c r="M18" i="2"/>
  <c r="L19" i="2"/>
  <c r="M19" i="2"/>
  <c r="L20" i="2"/>
  <c r="M20" i="2"/>
  <c r="L21" i="2"/>
  <c r="M21" i="2"/>
  <c r="L22" i="2"/>
  <c r="M22" i="2"/>
  <c r="M16" i="2"/>
  <c r="L17" i="2"/>
  <c r="K17" i="2"/>
  <c r="J17" i="2"/>
  <c r="K18" i="2"/>
  <c r="J18" i="2"/>
  <c r="K19" i="2"/>
  <c r="J19" i="2"/>
  <c r="K20" i="2"/>
  <c r="J20" i="2"/>
  <c r="K21" i="2"/>
  <c r="J21" i="2"/>
  <c r="K22" i="2"/>
  <c r="J22" i="2"/>
  <c r="I19" i="2"/>
  <c r="K16" i="2"/>
  <c r="I16" i="2"/>
  <c r="I20" i="2"/>
  <c r="F17" i="2"/>
  <c r="F19" i="2" s="1"/>
  <c r="F21" i="2" s="1"/>
  <c r="G5" i="2"/>
  <c r="E6" i="10" s="1"/>
  <c r="F16" i="2"/>
  <c r="F18" i="2" s="1"/>
  <c r="F20" i="2" s="1"/>
  <c r="F22" i="2" s="1"/>
  <c r="G16" i="2"/>
  <c r="G18" i="2" s="1"/>
  <c r="G20" i="2" s="1"/>
  <c r="G22" i="2" s="1"/>
  <c r="H17" i="2"/>
  <c r="H20" i="2"/>
  <c r="G17" i="2"/>
  <c r="G19" i="2" s="1"/>
  <c r="G21" i="2" s="1"/>
  <c r="I22" i="2"/>
  <c r="H19" i="2"/>
  <c r="H22" i="2"/>
  <c r="I18" i="2"/>
  <c r="I21" i="2"/>
  <c r="H18" i="2"/>
  <c r="I17" i="2"/>
  <c r="H21" i="2"/>
  <c r="H7" i="2"/>
  <c r="F8" i="10" s="1"/>
  <c r="H8" i="2"/>
  <c r="F9" i="10" s="1"/>
  <c r="H9" i="2"/>
  <c r="F10" i="10" s="1"/>
  <c r="H10" i="2"/>
  <c r="F11" i="10" s="1"/>
  <c r="H11" i="2"/>
  <c r="F12" i="10" s="1"/>
  <c r="H5" i="2"/>
  <c r="F6" i="10" s="1"/>
  <c r="H6" i="2"/>
  <c r="F7" i="10" s="1"/>
  <c r="G6" i="2"/>
  <c r="E7" i="10" s="1"/>
  <c r="G7" i="2"/>
  <c r="E8" i="10" s="1"/>
  <c r="G8" i="2"/>
  <c r="E9" i="10" s="1"/>
  <c r="G9" i="2"/>
  <c r="E10" i="10" s="1"/>
  <c r="G10" i="2"/>
  <c r="E11" i="10" s="1"/>
  <c r="G11" i="2"/>
  <c r="E12" i="10" s="1"/>
  <c r="E22" i="10" l="1"/>
  <c r="AI11" i="10"/>
  <c r="F22" i="10"/>
  <c r="AJ11" i="10"/>
  <c r="F23" i="10"/>
  <c r="AJ12" i="10"/>
  <c r="F21" i="10"/>
  <c r="AJ10" i="10"/>
  <c r="E17" i="10"/>
  <c r="AI6" i="10"/>
  <c r="E21" i="10"/>
  <c r="AI10" i="10"/>
  <c r="E20" i="10"/>
  <c r="AI9" i="10"/>
  <c r="F20" i="10"/>
  <c r="AJ9" i="10"/>
  <c r="E19" i="10"/>
  <c r="AI8" i="10"/>
  <c r="F19" i="10"/>
  <c r="AJ8" i="10"/>
  <c r="E18" i="10"/>
  <c r="AI7" i="10"/>
  <c r="E23" i="10"/>
  <c r="AI12" i="10"/>
  <c r="F18" i="10"/>
  <c r="AJ7" i="10"/>
  <c r="F17" i="10"/>
  <c r="AJ6" i="10"/>
  <c r="P14" i="9"/>
  <c r="R14" i="9" s="1"/>
  <c r="Q20" i="8"/>
  <c r="S20" i="8" s="1"/>
  <c r="Q46" i="9"/>
  <c r="S46" i="9" s="1"/>
  <c r="AC42" i="2"/>
  <c r="AB40" i="2"/>
  <c r="AB43" i="2"/>
  <c r="AC38" i="2"/>
  <c r="AB44" i="2"/>
  <c r="AC41" i="2"/>
  <c r="AB38" i="2"/>
  <c r="AB39" i="2"/>
  <c r="AB42" i="2"/>
  <c r="Q56" i="9"/>
  <c r="S56" i="9" s="1"/>
  <c r="AC39" i="2"/>
  <c r="AC44" i="2"/>
  <c r="AC40" i="2"/>
  <c r="AB16" i="2"/>
  <c r="AD16" i="2" s="1"/>
  <c r="G6" i="10" s="1"/>
  <c r="AK6" i="10" s="1"/>
  <c r="AC43" i="2"/>
  <c r="AB41" i="2"/>
  <c r="Q146" i="9"/>
  <c r="S146" i="9" s="1"/>
  <c r="Q87" i="9"/>
  <c r="S87" i="9" s="1"/>
  <c r="Q145" i="9"/>
  <c r="S145" i="9" s="1"/>
  <c r="I92" i="9"/>
  <c r="Q8" i="9"/>
  <c r="S8" i="9" s="1"/>
  <c r="Q101" i="9"/>
  <c r="S101" i="9" s="1"/>
  <c r="Q55" i="9"/>
  <c r="S55" i="9" s="1"/>
  <c r="K26" i="9"/>
  <c r="Q67" i="9"/>
  <c r="S67" i="9" s="1"/>
  <c r="R118" i="9"/>
  <c r="K147" i="9"/>
  <c r="G147" i="9"/>
  <c r="I37" i="9"/>
  <c r="Q34" i="9"/>
  <c r="S34" i="9" s="1"/>
  <c r="Q10" i="9"/>
  <c r="S10" i="9" s="1"/>
  <c r="Q90" i="9"/>
  <c r="S90" i="9" s="1"/>
  <c r="O48" i="9"/>
  <c r="Q52" i="9"/>
  <c r="S52" i="9" s="1"/>
  <c r="K15" i="9"/>
  <c r="Q33" i="9"/>
  <c r="S33" i="9" s="1"/>
  <c r="Q31" i="9"/>
  <c r="S31" i="9" s="1"/>
  <c r="Q66" i="9"/>
  <c r="S66" i="9" s="1"/>
  <c r="Q13" i="9"/>
  <c r="S13" i="9" s="1"/>
  <c r="Q99" i="9"/>
  <c r="S99" i="9" s="1"/>
  <c r="S96" i="9"/>
  <c r="Q102" i="9"/>
  <c r="S102" i="9" s="1"/>
  <c r="S63" i="9"/>
  <c r="R140" i="9"/>
  <c r="R85" i="9"/>
  <c r="G92" i="9"/>
  <c r="Q88" i="9"/>
  <c r="S88" i="9" s="1"/>
  <c r="P146" i="9"/>
  <c r="R146" i="9" s="1"/>
  <c r="G103" i="9"/>
  <c r="Q98" i="9"/>
  <c r="S98" i="9" s="1"/>
  <c r="Q24" i="9"/>
  <c r="S24" i="9" s="1"/>
  <c r="R74" i="9"/>
  <c r="Q75" i="9"/>
  <c r="S75" i="9" s="1"/>
  <c r="Q78" i="9"/>
  <c r="S78" i="9" s="1"/>
  <c r="I147" i="9"/>
  <c r="H26" i="9"/>
  <c r="P22" i="9"/>
  <c r="R22" i="9" s="1"/>
  <c r="K70" i="9"/>
  <c r="O70" i="9"/>
  <c r="Q30" i="9"/>
  <c r="S30" i="9" s="1"/>
  <c r="Q14" i="9"/>
  <c r="S14" i="9" s="1"/>
  <c r="K92" i="9"/>
  <c r="R129" i="9"/>
  <c r="Q142" i="9"/>
  <c r="S142" i="9" s="1"/>
  <c r="I70" i="9"/>
  <c r="H70" i="9"/>
  <c r="R107" i="9"/>
  <c r="Q143" i="9"/>
  <c r="S143" i="9" s="1"/>
  <c r="P113" i="9"/>
  <c r="R113" i="9" s="1"/>
  <c r="P76" i="9"/>
  <c r="R76" i="9" s="1"/>
  <c r="P20" i="9"/>
  <c r="R20" i="9" s="1"/>
  <c r="Q119" i="9"/>
  <c r="S119" i="9" s="1"/>
  <c r="Q133" i="9"/>
  <c r="S133" i="9" s="1"/>
  <c r="Q21" i="8"/>
  <c r="S21" i="8" s="1"/>
  <c r="Q13" i="8"/>
  <c r="S13" i="8" s="1"/>
  <c r="Q30" i="8"/>
  <c r="S30" i="8" s="1"/>
  <c r="I15" i="8"/>
  <c r="Q14" i="8"/>
  <c r="S14" i="8" s="1"/>
  <c r="G26" i="8"/>
  <c r="Q8" i="8"/>
  <c r="S8" i="8" s="1"/>
  <c r="Q36" i="8"/>
  <c r="S36" i="8" s="1"/>
  <c r="Q47" i="7"/>
  <c r="S47" i="7" s="1"/>
  <c r="Q65" i="7"/>
  <c r="S65" i="7" s="1"/>
  <c r="Q54" i="9"/>
  <c r="S54" i="9" s="1"/>
  <c r="Q46" i="8"/>
  <c r="S46" i="8" s="1"/>
  <c r="O37" i="8"/>
  <c r="P75" i="10"/>
  <c r="AL75" i="10" s="1"/>
  <c r="G70" i="8"/>
  <c r="F125" i="9"/>
  <c r="S140" i="9"/>
  <c r="G37" i="9"/>
  <c r="P64" i="9"/>
  <c r="R64" i="9" s="1"/>
  <c r="Q23" i="9"/>
  <c r="S23" i="9" s="1"/>
  <c r="P122" i="9"/>
  <c r="R122" i="9" s="1"/>
  <c r="K48" i="9"/>
  <c r="Q20" i="9"/>
  <c r="S20" i="9" s="1"/>
  <c r="Q12" i="9"/>
  <c r="S12" i="9" s="1"/>
  <c r="P131" i="9"/>
  <c r="R131" i="9" s="1"/>
  <c r="Q134" i="9"/>
  <c r="S134" i="9" s="1"/>
  <c r="J37" i="9"/>
  <c r="M26" i="9"/>
  <c r="Q22" i="9"/>
  <c r="S22" i="9" s="1"/>
  <c r="Q68" i="9"/>
  <c r="S68" i="9" s="1"/>
  <c r="L70" i="9"/>
  <c r="Q69" i="9"/>
  <c r="Q65" i="9"/>
  <c r="S65" i="9" s="1"/>
  <c r="M48" i="9"/>
  <c r="M147" i="9"/>
  <c r="Q44" i="9"/>
  <c r="S44" i="9" s="1"/>
  <c r="P32" i="9"/>
  <c r="R32" i="9" s="1"/>
  <c r="F103" i="9"/>
  <c r="Q100" i="9"/>
  <c r="S100" i="9" s="1"/>
  <c r="M103" i="9"/>
  <c r="Q36" i="9"/>
  <c r="S36" i="9" s="1"/>
  <c r="Q141" i="9"/>
  <c r="S141" i="9" s="1"/>
  <c r="Q57" i="9"/>
  <c r="S57" i="9" s="1"/>
  <c r="Q53" i="9"/>
  <c r="S53" i="9" s="1"/>
  <c r="Q109" i="9"/>
  <c r="S109" i="9" s="1"/>
  <c r="G114" i="9"/>
  <c r="Q80" i="9"/>
  <c r="S80" i="9" s="1"/>
  <c r="Q77" i="9"/>
  <c r="S77" i="9" s="1"/>
  <c r="S74" i="9"/>
  <c r="K81" i="9"/>
  <c r="O15" i="9"/>
  <c r="Q11" i="9"/>
  <c r="S11" i="9" s="1"/>
  <c r="Q9" i="9"/>
  <c r="S9" i="9" s="1"/>
  <c r="Q43" i="7"/>
  <c r="S43" i="7" s="1"/>
  <c r="W72" i="10"/>
  <c r="J70" i="9"/>
  <c r="Q23" i="8"/>
  <c r="S23" i="8" s="1"/>
  <c r="Q89" i="9"/>
  <c r="S89" i="9" s="1"/>
  <c r="Q91" i="9"/>
  <c r="S91" i="9" s="1"/>
  <c r="O92" i="9"/>
  <c r="Q42" i="9"/>
  <c r="S42" i="9" s="1"/>
  <c r="H48" i="9"/>
  <c r="I59" i="9"/>
  <c r="P78" i="9"/>
  <c r="R78" i="9" s="1"/>
  <c r="M92" i="9"/>
  <c r="L103" i="9"/>
  <c r="P44" i="9"/>
  <c r="R44" i="9" s="1"/>
  <c r="M59" i="9"/>
  <c r="M136" i="9"/>
  <c r="G26" i="9"/>
  <c r="I15" i="9"/>
  <c r="F92" i="9"/>
  <c r="P10" i="9"/>
  <c r="R10" i="9" s="1"/>
  <c r="F147" i="9"/>
  <c r="P100" i="9"/>
  <c r="R100" i="9" s="1"/>
  <c r="I103" i="9"/>
  <c r="P47" i="9"/>
  <c r="R47" i="9" s="1"/>
  <c r="N48" i="9"/>
  <c r="P55" i="9"/>
  <c r="R55" i="9" s="1"/>
  <c r="L114" i="9"/>
  <c r="P110" i="9"/>
  <c r="R110" i="9" s="1"/>
  <c r="Q113" i="9"/>
  <c r="S113" i="9" s="1"/>
  <c r="O81" i="9"/>
  <c r="L81" i="9"/>
  <c r="P77" i="9"/>
  <c r="R77" i="9" s="1"/>
  <c r="P80" i="9"/>
  <c r="R80" i="9" s="1"/>
  <c r="Q43" i="9"/>
  <c r="S43" i="9" s="1"/>
  <c r="N70" i="9"/>
  <c r="P69" i="9"/>
  <c r="R69" i="9" s="1"/>
  <c r="P120" i="9"/>
  <c r="R120" i="9" s="1"/>
  <c r="P124" i="9"/>
  <c r="R124" i="9" s="1"/>
  <c r="J125" i="9"/>
  <c r="Q130" i="9"/>
  <c r="S130" i="9" s="1"/>
  <c r="P134" i="9"/>
  <c r="R134" i="9" s="1"/>
  <c r="P36" i="9"/>
  <c r="R36" i="9" s="1"/>
  <c r="G48" i="9"/>
  <c r="Q21" i="9"/>
  <c r="S21" i="9" s="1"/>
  <c r="S118" i="9"/>
  <c r="H103" i="9"/>
  <c r="J103" i="9"/>
  <c r="K103" i="9"/>
  <c r="N114" i="9"/>
  <c r="N81" i="9"/>
  <c r="Q79" i="9"/>
  <c r="S79" i="9" s="1"/>
  <c r="F26" i="9"/>
  <c r="P19" i="9"/>
  <c r="R19" i="9" s="1"/>
  <c r="P65" i="9"/>
  <c r="R65" i="9" s="1"/>
  <c r="P123" i="9"/>
  <c r="R123" i="9" s="1"/>
  <c r="P130" i="9"/>
  <c r="R130" i="9" s="1"/>
  <c r="P34" i="9"/>
  <c r="R34" i="9" s="1"/>
  <c r="P86" i="9"/>
  <c r="R86" i="9" s="1"/>
  <c r="P25" i="9"/>
  <c r="R25" i="9" s="1"/>
  <c r="P30" i="9"/>
  <c r="R30" i="9" s="1"/>
  <c r="F37" i="9"/>
  <c r="Q97" i="9"/>
  <c r="S97" i="9" s="1"/>
  <c r="Q41" i="9"/>
  <c r="S41" i="9" s="1"/>
  <c r="G59" i="9"/>
  <c r="P12" i="9"/>
  <c r="R12" i="9" s="1"/>
  <c r="P91" i="9"/>
  <c r="R91" i="9" s="1"/>
  <c r="J147" i="9"/>
  <c r="L147" i="9"/>
  <c r="P142" i="9"/>
  <c r="R142" i="9" s="1"/>
  <c r="H147" i="9"/>
  <c r="P99" i="9"/>
  <c r="R99" i="9" s="1"/>
  <c r="F48" i="9"/>
  <c r="P41" i="9"/>
  <c r="R41" i="9" s="1"/>
  <c r="P45" i="9"/>
  <c r="R45" i="9" s="1"/>
  <c r="P43" i="9"/>
  <c r="R43" i="9" s="1"/>
  <c r="Q58" i="9"/>
  <c r="S58" i="9" s="1"/>
  <c r="N15" i="9"/>
  <c r="O114" i="9"/>
  <c r="P109" i="9"/>
  <c r="R109" i="9" s="1"/>
  <c r="F81" i="9"/>
  <c r="P79" i="9"/>
  <c r="R79" i="9" s="1"/>
  <c r="N26" i="9"/>
  <c r="P24" i="9"/>
  <c r="R24" i="9" s="1"/>
  <c r="F70" i="9"/>
  <c r="M37" i="9"/>
  <c r="Q123" i="9"/>
  <c r="S123" i="9" s="1"/>
  <c r="K37" i="9"/>
  <c r="F136" i="9"/>
  <c r="H37" i="9"/>
  <c r="J15" i="9"/>
  <c r="Q64" i="9"/>
  <c r="S64" i="9" s="1"/>
  <c r="O136" i="9"/>
  <c r="M15" i="9"/>
  <c r="G81" i="9"/>
  <c r="G70" i="9"/>
  <c r="H15" i="9"/>
  <c r="P87" i="9"/>
  <c r="R87" i="9" s="1"/>
  <c r="P145" i="9"/>
  <c r="R145" i="9" s="1"/>
  <c r="O147" i="9"/>
  <c r="N103" i="9"/>
  <c r="P102" i="9"/>
  <c r="R102" i="9" s="1"/>
  <c r="K59" i="9"/>
  <c r="P58" i="9"/>
  <c r="R58" i="9" s="1"/>
  <c r="H59" i="9"/>
  <c r="F114" i="9"/>
  <c r="Q108" i="9"/>
  <c r="S108" i="9" s="1"/>
  <c r="P112" i="9"/>
  <c r="R112" i="9" s="1"/>
  <c r="M81" i="9"/>
  <c r="P75" i="9"/>
  <c r="R75" i="9" s="1"/>
  <c r="P13" i="9"/>
  <c r="R13" i="9" s="1"/>
  <c r="L26" i="9"/>
  <c r="O37" i="9"/>
  <c r="I125" i="9"/>
  <c r="I136" i="9"/>
  <c r="N37" i="9"/>
  <c r="P35" i="9"/>
  <c r="R35" i="9" s="1"/>
  <c r="P31" i="9"/>
  <c r="R31" i="9" s="1"/>
  <c r="Q25" i="9"/>
  <c r="S25" i="9" s="1"/>
  <c r="M114" i="9"/>
  <c r="P66" i="9"/>
  <c r="R66" i="9" s="1"/>
  <c r="G15" i="9"/>
  <c r="S85" i="9"/>
  <c r="R63" i="9"/>
  <c r="P9" i="9"/>
  <c r="R9" i="9" s="1"/>
  <c r="Q86" i="9"/>
  <c r="S86" i="9" s="1"/>
  <c r="P89" i="9"/>
  <c r="R89" i="9" s="1"/>
  <c r="P144" i="9"/>
  <c r="R144" i="9" s="1"/>
  <c r="N147" i="9"/>
  <c r="O103" i="9"/>
  <c r="P98" i="9"/>
  <c r="R98" i="9" s="1"/>
  <c r="I26" i="9"/>
  <c r="F59" i="9"/>
  <c r="P52" i="9"/>
  <c r="R52" i="9" s="1"/>
  <c r="N59" i="9"/>
  <c r="O59" i="9"/>
  <c r="P54" i="9"/>
  <c r="R54" i="9" s="1"/>
  <c r="P57" i="9"/>
  <c r="R57" i="9" s="1"/>
  <c r="P56" i="9"/>
  <c r="R56" i="9" s="1"/>
  <c r="Q35" i="9"/>
  <c r="S35" i="9" s="1"/>
  <c r="Q112" i="9"/>
  <c r="S112" i="9" s="1"/>
  <c r="P108" i="9"/>
  <c r="R108" i="9" s="1"/>
  <c r="Q111" i="9"/>
  <c r="S111" i="9" s="1"/>
  <c r="P111" i="9"/>
  <c r="R111" i="9" s="1"/>
  <c r="H81" i="9"/>
  <c r="P21" i="9"/>
  <c r="R21" i="9" s="1"/>
  <c r="P119" i="9"/>
  <c r="R119" i="9" s="1"/>
  <c r="Q122" i="9"/>
  <c r="S122" i="9" s="1"/>
  <c r="Q121" i="9"/>
  <c r="S121" i="9" s="1"/>
  <c r="G125" i="9"/>
  <c r="Q32" i="9"/>
  <c r="S32" i="9" s="1"/>
  <c r="P133" i="9"/>
  <c r="R133" i="9" s="1"/>
  <c r="Q132" i="9"/>
  <c r="S132" i="9" s="1"/>
  <c r="G136" i="9"/>
  <c r="K136" i="9"/>
  <c r="L37" i="9"/>
  <c r="S69" i="9"/>
  <c r="S129" i="9"/>
  <c r="Q144" i="9"/>
  <c r="S144" i="9" s="1"/>
  <c r="P90" i="9"/>
  <c r="R90" i="9" s="1"/>
  <c r="H92" i="9"/>
  <c r="J92" i="9"/>
  <c r="L92" i="9"/>
  <c r="P88" i="9"/>
  <c r="R88" i="9" s="1"/>
  <c r="L15" i="9"/>
  <c r="P97" i="9"/>
  <c r="R97" i="9" s="1"/>
  <c r="P42" i="9"/>
  <c r="R42" i="9" s="1"/>
  <c r="P46" i="9"/>
  <c r="R46" i="9" s="1"/>
  <c r="P11" i="9"/>
  <c r="R11" i="9" s="1"/>
  <c r="P53" i="9"/>
  <c r="R53" i="9" s="1"/>
  <c r="J59" i="9"/>
  <c r="L59" i="9"/>
  <c r="K114" i="9"/>
  <c r="H114" i="9"/>
  <c r="J114" i="9"/>
  <c r="J81" i="9"/>
  <c r="P23" i="9"/>
  <c r="R23" i="9" s="1"/>
  <c r="M70" i="9"/>
  <c r="P67" i="9"/>
  <c r="R67" i="9" s="1"/>
  <c r="P68" i="9"/>
  <c r="R68" i="9" s="1"/>
  <c r="K125" i="9"/>
  <c r="H125" i="9"/>
  <c r="L125" i="9"/>
  <c r="P121" i="9"/>
  <c r="R121" i="9" s="1"/>
  <c r="Q124" i="9"/>
  <c r="S124" i="9" s="1"/>
  <c r="J136" i="9"/>
  <c r="L136" i="9"/>
  <c r="P132" i="9"/>
  <c r="R132" i="9" s="1"/>
  <c r="Q135" i="9"/>
  <c r="S135" i="9" s="1"/>
  <c r="O26" i="9"/>
  <c r="S107" i="9"/>
  <c r="R96" i="9"/>
  <c r="N92" i="9"/>
  <c r="P143" i="9"/>
  <c r="R143" i="9" s="1"/>
  <c r="P141" i="9"/>
  <c r="R141" i="9" s="1"/>
  <c r="P101" i="9"/>
  <c r="R101" i="9" s="1"/>
  <c r="Q45" i="9"/>
  <c r="S45" i="9" s="1"/>
  <c r="J48" i="9"/>
  <c r="L48" i="9"/>
  <c r="Q110" i="9"/>
  <c r="S110" i="9" s="1"/>
  <c r="I114" i="9"/>
  <c r="I81" i="9"/>
  <c r="I48" i="9"/>
  <c r="J26" i="9"/>
  <c r="M125" i="9"/>
  <c r="O125" i="9"/>
  <c r="N125" i="9"/>
  <c r="Q120" i="9"/>
  <c r="S120" i="9" s="1"/>
  <c r="H136" i="9"/>
  <c r="N136" i="9"/>
  <c r="Q131" i="9"/>
  <c r="S131" i="9" s="1"/>
  <c r="P135" i="9"/>
  <c r="R135" i="9" s="1"/>
  <c r="P33" i="9"/>
  <c r="R33" i="9" s="1"/>
  <c r="Q20" i="7"/>
  <c r="S20" i="7" s="1"/>
  <c r="Q31" i="8"/>
  <c r="S31" i="8" s="1"/>
  <c r="Q19" i="8"/>
  <c r="S19" i="8" s="1"/>
  <c r="Q35" i="8"/>
  <c r="S35" i="8" s="1"/>
  <c r="Q34" i="8"/>
  <c r="S34" i="8" s="1"/>
  <c r="M37" i="8"/>
  <c r="P78" i="10"/>
  <c r="AL78" i="10" s="1"/>
  <c r="Q22" i="8"/>
  <c r="S22" i="8" s="1"/>
  <c r="G15" i="8"/>
  <c r="Q12" i="8"/>
  <c r="S12" i="8" s="1"/>
  <c r="P76" i="10"/>
  <c r="AL76" i="10" s="1"/>
  <c r="O59" i="8"/>
  <c r="I59" i="7"/>
  <c r="Q9" i="8"/>
  <c r="S9" i="8" s="1"/>
  <c r="Q46" i="7"/>
  <c r="S46" i="7" s="1"/>
  <c r="Q33" i="7"/>
  <c r="S33" i="7" s="1"/>
  <c r="Q30" i="7"/>
  <c r="S30" i="7" s="1"/>
  <c r="I37" i="7"/>
  <c r="G37" i="8"/>
  <c r="P22" i="8"/>
  <c r="R22" i="8" s="1"/>
  <c r="Q36" i="7"/>
  <c r="S36" i="7" s="1"/>
  <c r="Q43" i="8"/>
  <c r="S43" i="8" s="1"/>
  <c r="P77" i="10"/>
  <c r="AL77" i="10" s="1"/>
  <c r="Q12" i="7"/>
  <c r="S12" i="7" s="1"/>
  <c r="R63" i="7"/>
  <c r="Q55" i="7"/>
  <c r="S55" i="7" s="1"/>
  <c r="Q44" i="8"/>
  <c r="S44" i="8" s="1"/>
  <c r="Q41" i="8"/>
  <c r="S41" i="8" s="1"/>
  <c r="Q9" i="6"/>
  <c r="S9" i="6" s="1"/>
  <c r="G59" i="8"/>
  <c r="Q14" i="7"/>
  <c r="S14" i="7" s="1"/>
  <c r="Q21" i="7"/>
  <c r="S21" i="7" s="1"/>
  <c r="K26" i="7"/>
  <c r="Q58" i="7"/>
  <c r="S58" i="7" s="1"/>
  <c r="Q52" i="7"/>
  <c r="S52" i="7" s="1"/>
  <c r="G59" i="7"/>
  <c r="Q64" i="7"/>
  <c r="S64" i="7" s="1"/>
  <c r="M48" i="7"/>
  <c r="G48" i="7"/>
  <c r="K48" i="8"/>
  <c r="M48" i="8"/>
  <c r="Q42" i="8"/>
  <c r="S42" i="8" s="1"/>
  <c r="P24" i="8"/>
  <c r="R24" i="8" s="1"/>
  <c r="K15" i="7"/>
  <c r="X72" i="10"/>
  <c r="Q45" i="8"/>
  <c r="S45" i="8" s="1"/>
  <c r="G48" i="8"/>
  <c r="J92" i="8"/>
  <c r="P33" i="8"/>
  <c r="O77" i="10"/>
  <c r="AK77" i="10" s="1"/>
  <c r="Q77" i="6"/>
  <c r="S77" i="6" s="1"/>
  <c r="I92" i="8"/>
  <c r="F81" i="8"/>
  <c r="P21" i="8"/>
  <c r="R21" i="8" s="1"/>
  <c r="P9" i="8"/>
  <c r="R9" i="8" s="1"/>
  <c r="M15" i="8"/>
  <c r="Q68" i="7"/>
  <c r="S68" i="7" s="1"/>
  <c r="Q32" i="8"/>
  <c r="S32" i="8" s="1"/>
  <c r="N15" i="8"/>
  <c r="P74" i="10"/>
  <c r="AL74" i="10" s="1"/>
  <c r="O48" i="8"/>
  <c r="P43" i="8"/>
  <c r="R43" i="8" s="1"/>
  <c r="P41" i="8"/>
  <c r="R41" i="8" s="1"/>
  <c r="F48" i="8"/>
  <c r="N103" i="8"/>
  <c r="O78" i="10"/>
  <c r="AK78" i="10" s="1"/>
  <c r="P36" i="8"/>
  <c r="R36" i="8" s="1"/>
  <c r="K37" i="8"/>
  <c r="O75" i="10"/>
  <c r="AK75" i="10" s="1"/>
  <c r="K70" i="8"/>
  <c r="N59" i="8"/>
  <c r="P23" i="8"/>
  <c r="R23" i="8" s="1"/>
  <c r="L59" i="8"/>
  <c r="O74" i="10"/>
  <c r="AK74" i="10" s="1"/>
  <c r="O103" i="8"/>
  <c r="G81" i="8"/>
  <c r="P32" i="8"/>
  <c r="R32" i="8" s="1"/>
  <c r="P25" i="8"/>
  <c r="R25" i="8" s="1"/>
  <c r="L26" i="8"/>
  <c r="J26" i="8"/>
  <c r="P13" i="8"/>
  <c r="R13" i="8" s="1"/>
  <c r="J59" i="8"/>
  <c r="K92" i="8"/>
  <c r="P46" i="8"/>
  <c r="R46" i="8" s="1"/>
  <c r="M103" i="8"/>
  <c r="J81" i="8"/>
  <c r="H81" i="8"/>
  <c r="J70" i="8"/>
  <c r="M59" i="8"/>
  <c r="P20" i="8"/>
  <c r="R20" i="8" s="1"/>
  <c r="H26" i="8"/>
  <c r="H59" i="8"/>
  <c r="P42" i="8"/>
  <c r="R42" i="8" s="1"/>
  <c r="I81" i="8"/>
  <c r="M81" i="8"/>
  <c r="O81" i="8"/>
  <c r="I70" i="8"/>
  <c r="I26" i="8"/>
  <c r="K26" i="8"/>
  <c r="M26" i="8"/>
  <c r="Q11" i="8"/>
  <c r="S11" i="8" s="1"/>
  <c r="K15" i="8"/>
  <c r="O73" i="10"/>
  <c r="G92" i="8"/>
  <c r="I48" i="8"/>
  <c r="F103" i="8"/>
  <c r="K81" i="8"/>
  <c r="P35" i="8"/>
  <c r="R35" i="8" s="1"/>
  <c r="I37" i="8"/>
  <c r="J15" i="8"/>
  <c r="P12" i="8"/>
  <c r="R12" i="8" s="1"/>
  <c r="H92" i="8"/>
  <c r="L92" i="8"/>
  <c r="F92" i="8"/>
  <c r="H48" i="8"/>
  <c r="P45" i="8"/>
  <c r="R45" i="8" s="1"/>
  <c r="I103" i="8"/>
  <c r="L81" i="8"/>
  <c r="P31" i="8"/>
  <c r="R31" i="8" s="1"/>
  <c r="P34" i="8"/>
  <c r="R34" i="8" s="1"/>
  <c r="Q33" i="8"/>
  <c r="S33" i="8" s="1"/>
  <c r="H70" i="8"/>
  <c r="L70" i="8"/>
  <c r="K59" i="8"/>
  <c r="Q25" i="8"/>
  <c r="S25" i="8" s="1"/>
  <c r="F26" i="8"/>
  <c r="P19" i="8"/>
  <c r="R19" i="8" s="1"/>
  <c r="L15" i="8"/>
  <c r="P11" i="8"/>
  <c r="R11" i="8" s="1"/>
  <c r="P14" i="8"/>
  <c r="R14" i="8" s="1"/>
  <c r="M92" i="8"/>
  <c r="N92" i="8"/>
  <c r="J48" i="8"/>
  <c r="L48" i="8"/>
  <c r="P44" i="8"/>
  <c r="R44" i="8" s="1"/>
  <c r="Q47" i="8"/>
  <c r="S47" i="8" s="1"/>
  <c r="G103" i="8"/>
  <c r="K103" i="8"/>
  <c r="N81" i="8"/>
  <c r="P30" i="8"/>
  <c r="R30" i="8" s="1"/>
  <c r="F37" i="8"/>
  <c r="H37" i="8"/>
  <c r="J37" i="8"/>
  <c r="L37" i="8"/>
  <c r="R33" i="8"/>
  <c r="F70" i="8"/>
  <c r="N70" i="8"/>
  <c r="N26" i="8"/>
  <c r="Q24" i="8"/>
  <c r="S24" i="8" s="1"/>
  <c r="F15" i="8"/>
  <c r="P8" i="8"/>
  <c r="R8" i="8" s="1"/>
  <c r="P10" i="8"/>
  <c r="R10" i="8" s="1"/>
  <c r="F15" i="9"/>
  <c r="P8" i="9"/>
  <c r="R8" i="9" s="1"/>
  <c r="I59" i="8"/>
  <c r="O92" i="8"/>
  <c r="N48" i="8"/>
  <c r="P47" i="8"/>
  <c r="R47" i="8" s="1"/>
  <c r="H103" i="8"/>
  <c r="J103" i="8"/>
  <c r="L103" i="8"/>
  <c r="N37" i="8"/>
  <c r="M70" i="8"/>
  <c r="O70" i="8"/>
  <c r="O26" i="8"/>
  <c r="Q10" i="8"/>
  <c r="S10" i="8" s="1"/>
  <c r="O15" i="8"/>
  <c r="H15" i="8"/>
  <c r="O76" i="10"/>
  <c r="AK76" i="10" s="1"/>
  <c r="F59" i="8"/>
  <c r="Q47" i="4"/>
  <c r="S47" i="4" s="1"/>
  <c r="F70" i="7"/>
  <c r="L48" i="7"/>
  <c r="K48" i="7"/>
  <c r="Q45" i="7"/>
  <c r="S45" i="7" s="1"/>
  <c r="O37" i="7"/>
  <c r="Q9" i="7"/>
  <c r="S9" i="7" s="1"/>
  <c r="O59" i="7"/>
  <c r="Q66" i="6"/>
  <c r="S66" i="6" s="1"/>
  <c r="Q56" i="7"/>
  <c r="S56" i="7" s="1"/>
  <c r="P47" i="7"/>
  <c r="R47" i="7" s="1"/>
  <c r="P31" i="7"/>
  <c r="R31" i="7" s="1"/>
  <c r="G26" i="6"/>
  <c r="N15" i="7"/>
  <c r="O15" i="7"/>
  <c r="M26" i="7"/>
  <c r="Q69" i="5"/>
  <c r="S69" i="5" s="1"/>
  <c r="Q13" i="7"/>
  <c r="S13" i="7" s="1"/>
  <c r="Q31" i="5"/>
  <c r="S31" i="5" s="1"/>
  <c r="Q10" i="6"/>
  <c r="S10" i="6" s="1"/>
  <c r="Q11" i="7"/>
  <c r="S11" i="7" s="1"/>
  <c r="Q8" i="7"/>
  <c r="S8" i="7" s="1"/>
  <c r="O70" i="7"/>
  <c r="Q25" i="7"/>
  <c r="S25" i="7" s="1"/>
  <c r="Q69" i="7"/>
  <c r="S69" i="7" s="1"/>
  <c r="Q53" i="7"/>
  <c r="S53" i="7" s="1"/>
  <c r="M59" i="7"/>
  <c r="Q42" i="7"/>
  <c r="S42" i="7" s="1"/>
  <c r="N26" i="7"/>
  <c r="K70" i="7"/>
  <c r="Q24" i="7"/>
  <c r="S24" i="7" s="1"/>
  <c r="O26" i="7"/>
  <c r="S63" i="7"/>
  <c r="K37" i="7"/>
  <c r="M37" i="7"/>
  <c r="G37" i="7"/>
  <c r="Q34" i="7"/>
  <c r="S34" i="7" s="1"/>
  <c r="Q23" i="7"/>
  <c r="S23" i="7" s="1"/>
  <c r="I70" i="7"/>
  <c r="P56" i="7"/>
  <c r="R56" i="7" s="1"/>
  <c r="N48" i="7"/>
  <c r="G15" i="7"/>
  <c r="Q32" i="7"/>
  <c r="S32" i="7" s="1"/>
  <c r="O48" i="7"/>
  <c r="I26" i="7"/>
  <c r="J15" i="7"/>
  <c r="P11" i="7"/>
  <c r="R11" i="7" s="1"/>
  <c r="P57" i="7"/>
  <c r="R57" i="7" s="1"/>
  <c r="Q66" i="7"/>
  <c r="S66" i="7" s="1"/>
  <c r="H37" i="7"/>
  <c r="Q35" i="7"/>
  <c r="S35" i="7" s="1"/>
  <c r="Q69" i="6"/>
  <c r="S69" i="6" s="1"/>
  <c r="Q25" i="6"/>
  <c r="S25" i="6" s="1"/>
  <c r="Q19" i="6"/>
  <c r="S19" i="6" s="1"/>
  <c r="Q10" i="7"/>
  <c r="S10" i="7" s="1"/>
  <c r="P14" i="7"/>
  <c r="R14" i="7" s="1"/>
  <c r="P53" i="7"/>
  <c r="R53" i="7" s="1"/>
  <c r="F59" i="7"/>
  <c r="P52" i="7"/>
  <c r="R52" i="7" s="1"/>
  <c r="Q57" i="7"/>
  <c r="S57" i="7" s="1"/>
  <c r="K59" i="7"/>
  <c r="M48" i="6"/>
  <c r="P13" i="7"/>
  <c r="R13" i="7" s="1"/>
  <c r="P10" i="7"/>
  <c r="R10" i="7" s="1"/>
  <c r="P58" i="7"/>
  <c r="R58" i="7" s="1"/>
  <c r="H59" i="7"/>
  <c r="J59" i="7"/>
  <c r="P43" i="7"/>
  <c r="R43" i="7" s="1"/>
  <c r="F48" i="7"/>
  <c r="P41" i="7"/>
  <c r="R41" i="7" s="1"/>
  <c r="P25" i="7"/>
  <c r="R25" i="7" s="1"/>
  <c r="P30" i="7"/>
  <c r="R30" i="7" s="1"/>
  <c r="F37" i="7"/>
  <c r="P34" i="7"/>
  <c r="R34" i="7" s="1"/>
  <c r="J70" i="7"/>
  <c r="G70" i="7"/>
  <c r="Q57" i="6"/>
  <c r="S57" i="6" s="1"/>
  <c r="Q20" i="6"/>
  <c r="S20" i="6" s="1"/>
  <c r="Q13" i="6"/>
  <c r="S13" i="6" s="1"/>
  <c r="M15" i="7"/>
  <c r="H15" i="7"/>
  <c r="P9" i="7"/>
  <c r="R9" i="7" s="1"/>
  <c r="L59" i="7"/>
  <c r="P55" i="7"/>
  <c r="R55" i="7" s="1"/>
  <c r="P66" i="7"/>
  <c r="R66" i="7" s="1"/>
  <c r="P22" i="7"/>
  <c r="R22" i="7" s="1"/>
  <c r="P35" i="7"/>
  <c r="R35" i="7" s="1"/>
  <c r="J37" i="7"/>
  <c r="P24" i="7"/>
  <c r="R24" i="7" s="1"/>
  <c r="P69" i="7"/>
  <c r="R69" i="7" s="1"/>
  <c r="F26" i="7"/>
  <c r="P19" i="7"/>
  <c r="R19" i="7" s="1"/>
  <c r="I15" i="7"/>
  <c r="L15" i="7"/>
  <c r="N70" i="7"/>
  <c r="P54" i="7"/>
  <c r="R54" i="7" s="1"/>
  <c r="N59" i="7"/>
  <c r="Q54" i="7"/>
  <c r="S54" i="7" s="1"/>
  <c r="P20" i="7"/>
  <c r="R20" i="7" s="1"/>
  <c r="Q44" i="7"/>
  <c r="S44" i="7" s="1"/>
  <c r="P46" i="7"/>
  <c r="R46" i="7" s="1"/>
  <c r="I48" i="7"/>
  <c r="L70" i="7"/>
  <c r="L26" i="7"/>
  <c r="L37" i="7"/>
  <c r="P33" i="7"/>
  <c r="R33" i="7" s="1"/>
  <c r="Q19" i="7"/>
  <c r="S19" i="7" s="1"/>
  <c r="Q67" i="7"/>
  <c r="S67" i="7" s="1"/>
  <c r="Q31" i="7"/>
  <c r="S31" i="7" s="1"/>
  <c r="P42" i="7"/>
  <c r="R42" i="7" s="1"/>
  <c r="P45" i="7"/>
  <c r="R45" i="7" s="1"/>
  <c r="Q41" i="7"/>
  <c r="S41" i="7" s="1"/>
  <c r="M70" i="7"/>
  <c r="J26" i="7"/>
  <c r="N37" i="7"/>
  <c r="P36" i="7"/>
  <c r="R36" i="7" s="1"/>
  <c r="Q22" i="7"/>
  <c r="S22" i="7" s="1"/>
  <c r="P67" i="7"/>
  <c r="R67" i="7" s="1"/>
  <c r="P12" i="7"/>
  <c r="R12" i="7" s="1"/>
  <c r="P65" i="7"/>
  <c r="R65" i="7" s="1"/>
  <c r="H70" i="7"/>
  <c r="H48" i="7"/>
  <c r="J48" i="7"/>
  <c r="P44" i="7"/>
  <c r="R44" i="7" s="1"/>
  <c r="P21" i="7"/>
  <c r="R21" i="7" s="1"/>
  <c r="H26" i="7"/>
  <c r="P32" i="7"/>
  <c r="R32" i="7" s="1"/>
  <c r="P23" i="7"/>
  <c r="R23" i="7" s="1"/>
  <c r="P64" i="7"/>
  <c r="R64" i="7" s="1"/>
  <c r="P68" i="7"/>
  <c r="R68" i="7" s="1"/>
  <c r="Q80" i="6"/>
  <c r="S80" i="6" s="1"/>
  <c r="Q55" i="5"/>
  <c r="S55" i="5" s="1"/>
  <c r="Q67" i="5"/>
  <c r="S67" i="5" s="1"/>
  <c r="G70" i="6"/>
  <c r="Q12" i="6"/>
  <c r="S12" i="6" s="1"/>
  <c r="K59" i="4"/>
  <c r="I70" i="5"/>
  <c r="G15" i="5"/>
  <c r="Q34" i="5"/>
  <c r="S34" i="5" s="1"/>
  <c r="G37" i="5"/>
  <c r="Q53" i="5"/>
  <c r="S53" i="5" s="1"/>
  <c r="O59" i="5"/>
  <c r="Q30" i="5"/>
  <c r="S30" i="5" s="1"/>
  <c r="Q56" i="6"/>
  <c r="S56" i="6" s="1"/>
  <c r="G59" i="6"/>
  <c r="Q44" i="6"/>
  <c r="S44" i="6" s="1"/>
  <c r="Q35" i="6"/>
  <c r="S35" i="6" s="1"/>
  <c r="Q32" i="6"/>
  <c r="S32" i="6" s="1"/>
  <c r="I70" i="6"/>
  <c r="O70" i="6"/>
  <c r="Q66" i="5"/>
  <c r="S66" i="5" s="1"/>
  <c r="Q23" i="5"/>
  <c r="S23" i="5" s="1"/>
  <c r="Q57" i="5"/>
  <c r="S57" i="5" s="1"/>
  <c r="R47" i="4"/>
  <c r="P42" i="6"/>
  <c r="R42" i="6" s="1"/>
  <c r="L48" i="6"/>
  <c r="M37" i="6"/>
  <c r="H70" i="6"/>
  <c r="P46" i="6"/>
  <c r="R46" i="6" s="1"/>
  <c r="Q34" i="6"/>
  <c r="S34" i="6" s="1"/>
  <c r="L37" i="6"/>
  <c r="J70" i="6"/>
  <c r="M70" i="6"/>
  <c r="P21" i="6"/>
  <c r="R21" i="6" s="1"/>
  <c r="Q64" i="6"/>
  <c r="S64" i="6" s="1"/>
  <c r="Q53" i="6"/>
  <c r="S53" i="6" s="1"/>
  <c r="Q78" i="6"/>
  <c r="S78" i="6" s="1"/>
  <c r="Q79" i="6"/>
  <c r="S79" i="6" s="1"/>
  <c r="Q65" i="5"/>
  <c r="S65" i="5" s="1"/>
  <c r="Q12" i="5"/>
  <c r="S12" i="5" s="1"/>
  <c r="Q8" i="5"/>
  <c r="S8" i="5" s="1"/>
  <c r="Q11" i="5"/>
  <c r="S11" i="5" s="1"/>
  <c r="Q22" i="5"/>
  <c r="S22" i="5" s="1"/>
  <c r="Q25" i="5"/>
  <c r="S25" i="5" s="1"/>
  <c r="G70" i="5"/>
  <c r="Q52" i="5"/>
  <c r="S52" i="5" s="1"/>
  <c r="Q56" i="5"/>
  <c r="S56" i="5" s="1"/>
  <c r="M59" i="5"/>
  <c r="P56" i="6"/>
  <c r="R56" i="6" s="1"/>
  <c r="H81" i="6"/>
  <c r="Q75" i="6"/>
  <c r="S75" i="6" s="1"/>
  <c r="O37" i="6"/>
  <c r="P45" i="6"/>
  <c r="R45" i="6" s="1"/>
  <c r="O37" i="4"/>
  <c r="G59" i="5"/>
  <c r="Q67" i="6"/>
  <c r="S67" i="6" s="1"/>
  <c r="Q24" i="6"/>
  <c r="S24" i="6" s="1"/>
  <c r="Q74" i="6"/>
  <c r="S74" i="6" s="1"/>
  <c r="I48" i="6"/>
  <c r="P33" i="6"/>
  <c r="R33" i="6" s="1"/>
  <c r="Q47" i="6"/>
  <c r="S47" i="6" s="1"/>
  <c r="Q21" i="6"/>
  <c r="S21" i="6" s="1"/>
  <c r="Q22" i="6"/>
  <c r="S22" i="6" s="1"/>
  <c r="M26" i="6"/>
  <c r="O48" i="6"/>
  <c r="J15" i="6"/>
  <c r="Q54" i="6"/>
  <c r="S54" i="6" s="1"/>
  <c r="G48" i="6"/>
  <c r="L81" i="6"/>
  <c r="N81" i="6"/>
  <c r="G81" i="6"/>
  <c r="P80" i="6"/>
  <c r="R80" i="6" s="1"/>
  <c r="G37" i="6"/>
  <c r="Q76" i="6"/>
  <c r="S76" i="6" s="1"/>
  <c r="I81" i="6"/>
  <c r="P76" i="6"/>
  <c r="R76" i="6" s="1"/>
  <c r="Q46" i="6"/>
  <c r="S46" i="6" s="1"/>
  <c r="N37" i="6"/>
  <c r="Q36" i="6"/>
  <c r="S36" i="6" s="1"/>
  <c r="P64" i="6"/>
  <c r="R64" i="6" s="1"/>
  <c r="G15" i="6"/>
  <c r="Q8" i="6"/>
  <c r="S8" i="6" s="1"/>
  <c r="L15" i="6"/>
  <c r="P10" i="6"/>
  <c r="R10" i="6" s="1"/>
  <c r="K37" i="6"/>
  <c r="K48" i="6"/>
  <c r="Q43" i="5"/>
  <c r="S43" i="5" s="1"/>
  <c r="G48" i="5"/>
  <c r="O15" i="5"/>
  <c r="O37" i="5"/>
  <c r="Q35" i="5"/>
  <c r="S35" i="5" s="1"/>
  <c r="M37" i="5"/>
  <c r="Q19" i="5"/>
  <c r="S19" i="5" s="1"/>
  <c r="H59" i="6"/>
  <c r="Q55" i="6"/>
  <c r="S55" i="6" s="1"/>
  <c r="Q52" i="6"/>
  <c r="S52" i="6" s="1"/>
  <c r="O59" i="6"/>
  <c r="K81" i="6"/>
  <c r="P79" i="6"/>
  <c r="R79" i="6" s="1"/>
  <c r="P43" i="6"/>
  <c r="R43" i="6" s="1"/>
  <c r="P36" i="6"/>
  <c r="R36" i="6" s="1"/>
  <c r="P47" i="6"/>
  <c r="R47" i="6" s="1"/>
  <c r="P68" i="6"/>
  <c r="R68" i="6" s="1"/>
  <c r="O26" i="6"/>
  <c r="P25" i="6"/>
  <c r="R25" i="6" s="1"/>
  <c r="P24" i="6"/>
  <c r="R24" i="6" s="1"/>
  <c r="K15" i="6"/>
  <c r="M15" i="6"/>
  <c r="N15" i="6"/>
  <c r="P13" i="6"/>
  <c r="R13" i="6" s="1"/>
  <c r="I59" i="6"/>
  <c r="P14" i="6"/>
  <c r="R14" i="6" s="1"/>
  <c r="Q63" i="5"/>
  <c r="S63" i="5" s="1"/>
  <c r="Q45" i="5"/>
  <c r="S45" i="5" s="1"/>
  <c r="P58" i="6"/>
  <c r="R58" i="6" s="1"/>
  <c r="P54" i="6"/>
  <c r="R54" i="6" s="1"/>
  <c r="J59" i="6"/>
  <c r="L59" i="6"/>
  <c r="P55" i="6"/>
  <c r="R55" i="6" s="1"/>
  <c r="P52" i="6"/>
  <c r="R52" i="6" s="1"/>
  <c r="F59" i="6"/>
  <c r="F81" i="6"/>
  <c r="P74" i="6"/>
  <c r="R74" i="6" s="1"/>
  <c r="P75" i="6"/>
  <c r="R75" i="6" s="1"/>
  <c r="P31" i="6"/>
  <c r="R31" i="6" s="1"/>
  <c r="H37" i="6"/>
  <c r="P32" i="6"/>
  <c r="R32" i="6" s="1"/>
  <c r="L70" i="6"/>
  <c r="P66" i="6"/>
  <c r="R66" i="6" s="1"/>
  <c r="P69" i="6"/>
  <c r="R69" i="6" s="1"/>
  <c r="Q68" i="6"/>
  <c r="S68" i="6" s="1"/>
  <c r="P20" i="6"/>
  <c r="R20" i="6" s="1"/>
  <c r="F26" i="6"/>
  <c r="P19" i="6"/>
  <c r="R19" i="6" s="1"/>
  <c r="I26" i="6"/>
  <c r="N48" i="6"/>
  <c r="O15" i="6"/>
  <c r="S63" i="6"/>
  <c r="Q42" i="6"/>
  <c r="S42" i="6" s="1"/>
  <c r="N59" i="6"/>
  <c r="Q58" i="6"/>
  <c r="S58" i="6" s="1"/>
  <c r="Q31" i="6"/>
  <c r="S31" i="6" s="1"/>
  <c r="P63" i="6"/>
  <c r="R63" i="6" s="1"/>
  <c r="F70" i="6"/>
  <c r="N70" i="6"/>
  <c r="Q65" i="6"/>
  <c r="S65" i="6" s="1"/>
  <c r="P65" i="6"/>
  <c r="R65" i="6" s="1"/>
  <c r="Q43" i="6"/>
  <c r="S43" i="6" s="1"/>
  <c r="K26" i="6"/>
  <c r="Q23" i="6"/>
  <c r="S23" i="6" s="1"/>
  <c r="P23" i="6"/>
  <c r="R23" i="6" s="1"/>
  <c r="P12" i="6"/>
  <c r="R12" i="6" s="1"/>
  <c r="F15" i="7"/>
  <c r="P8" i="7"/>
  <c r="R8" i="7" s="1"/>
  <c r="P30" i="6"/>
  <c r="R30" i="6" s="1"/>
  <c r="F37" i="6"/>
  <c r="M59" i="6"/>
  <c r="P53" i="6"/>
  <c r="R53" i="6" s="1"/>
  <c r="K59" i="6"/>
  <c r="J81" i="6"/>
  <c r="O81" i="6"/>
  <c r="H26" i="6"/>
  <c r="J26" i="6"/>
  <c r="L26" i="6"/>
  <c r="P22" i="6"/>
  <c r="R22" i="6" s="1"/>
  <c r="P11" i="6"/>
  <c r="R11" i="6" s="1"/>
  <c r="Q45" i="6"/>
  <c r="S45" i="6" s="1"/>
  <c r="Q41" i="6"/>
  <c r="S41" i="6" s="1"/>
  <c r="P78" i="6"/>
  <c r="R78" i="6" s="1"/>
  <c r="M81" i="6"/>
  <c r="J37" i="6"/>
  <c r="I37" i="6"/>
  <c r="K70" i="6"/>
  <c r="N26" i="6"/>
  <c r="J48" i="6"/>
  <c r="Q11" i="6"/>
  <c r="S11" i="6" s="1"/>
  <c r="H15" i="6"/>
  <c r="P9" i="6"/>
  <c r="R9" i="6" s="1"/>
  <c r="P44" i="6"/>
  <c r="R44" i="6" s="1"/>
  <c r="F48" i="6"/>
  <c r="P41" i="6"/>
  <c r="R41" i="6" s="1"/>
  <c r="P57" i="6"/>
  <c r="R57" i="6" s="1"/>
  <c r="P77" i="6"/>
  <c r="R77" i="6" s="1"/>
  <c r="P35" i="6"/>
  <c r="R35" i="6" s="1"/>
  <c r="Q33" i="6"/>
  <c r="S33" i="6" s="1"/>
  <c r="Q30" i="6"/>
  <c r="S30" i="6" s="1"/>
  <c r="P34" i="6"/>
  <c r="R34" i="6" s="1"/>
  <c r="P67" i="6"/>
  <c r="R67" i="6" s="1"/>
  <c r="H48" i="6"/>
  <c r="P8" i="6"/>
  <c r="R8" i="6" s="1"/>
  <c r="F15" i="6"/>
  <c r="Q14" i="6"/>
  <c r="S14" i="6" s="1"/>
  <c r="I15" i="6"/>
  <c r="K48" i="5"/>
  <c r="Q42" i="5"/>
  <c r="S42" i="5" s="1"/>
  <c r="Q36" i="5"/>
  <c r="S36" i="5" s="1"/>
  <c r="Q24" i="5"/>
  <c r="S24" i="5" s="1"/>
  <c r="Q64" i="5"/>
  <c r="S64" i="5" s="1"/>
  <c r="Q76" i="5"/>
  <c r="S76" i="5" s="1"/>
  <c r="Q68" i="5"/>
  <c r="S68" i="5" s="1"/>
  <c r="K70" i="5"/>
  <c r="M70" i="5"/>
  <c r="J26" i="5"/>
  <c r="P57" i="5"/>
  <c r="R57" i="5" s="1"/>
  <c r="P54" i="5"/>
  <c r="R54" i="5" s="1"/>
  <c r="K15" i="5"/>
  <c r="Q46" i="4"/>
  <c r="S46" i="4" s="1"/>
  <c r="P58" i="4"/>
  <c r="R58" i="4" s="1"/>
  <c r="H37" i="5"/>
  <c r="Q41" i="5"/>
  <c r="S41" i="5" s="1"/>
  <c r="Q47" i="5"/>
  <c r="S47" i="5" s="1"/>
  <c r="H70" i="5"/>
  <c r="Q44" i="5"/>
  <c r="S44" i="5" s="1"/>
  <c r="Q46" i="5"/>
  <c r="S46" i="5" s="1"/>
  <c r="I48" i="5"/>
  <c r="Q9" i="5"/>
  <c r="S9" i="5" s="1"/>
  <c r="M15" i="5"/>
  <c r="H48" i="5"/>
  <c r="P69" i="5"/>
  <c r="R69" i="5" s="1"/>
  <c r="P56" i="4"/>
  <c r="R56" i="4" s="1"/>
  <c r="L48" i="5"/>
  <c r="P23" i="5"/>
  <c r="R23" i="5" s="1"/>
  <c r="L59" i="5"/>
  <c r="P53" i="4"/>
  <c r="R53" i="4" s="1"/>
  <c r="I81" i="5"/>
  <c r="Q20" i="5"/>
  <c r="S20" i="5" s="1"/>
  <c r="I59" i="5"/>
  <c r="P65" i="5"/>
  <c r="R65" i="5" s="1"/>
  <c r="N81" i="5"/>
  <c r="F81" i="5"/>
  <c r="P79" i="5"/>
  <c r="R79" i="5" s="1"/>
  <c r="P75" i="5"/>
  <c r="R75" i="5" s="1"/>
  <c r="P45" i="5"/>
  <c r="R45" i="5" s="1"/>
  <c r="P44" i="5"/>
  <c r="R44" i="5" s="1"/>
  <c r="H15" i="5"/>
  <c r="J15" i="5"/>
  <c r="L15" i="5"/>
  <c r="P11" i="5"/>
  <c r="R11" i="5" s="1"/>
  <c r="P8" i="5"/>
  <c r="R8" i="5" s="1"/>
  <c r="F15" i="5"/>
  <c r="J37" i="5"/>
  <c r="N26" i="5"/>
  <c r="Q21" i="5"/>
  <c r="S21" i="5" s="1"/>
  <c r="P25" i="5"/>
  <c r="R25" i="5" s="1"/>
  <c r="H26" i="5"/>
  <c r="N70" i="5"/>
  <c r="P66" i="5"/>
  <c r="R66" i="5" s="1"/>
  <c r="H59" i="5"/>
  <c r="J59" i="5"/>
  <c r="J48" i="5"/>
  <c r="Q13" i="5"/>
  <c r="S13" i="5" s="1"/>
  <c r="N15" i="5"/>
  <c r="Q14" i="5"/>
  <c r="S14" i="5" s="1"/>
  <c r="N37" i="5"/>
  <c r="Q32" i="5"/>
  <c r="S32" i="5" s="1"/>
  <c r="O26" i="5"/>
  <c r="P21" i="5"/>
  <c r="R21" i="5" s="1"/>
  <c r="L70" i="5"/>
  <c r="P55" i="5"/>
  <c r="R55" i="5" s="1"/>
  <c r="N48" i="5"/>
  <c r="P47" i="5"/>
  <c r="R47" i="5" s="1"/>
  <c r="Q10" i="5"/>
  <c r="S10" i="5" s="1"/>
  <c r="P14" i="5"/>
  <c r="R14" i="5" s="1"/>
  <c r="K37" i="5"/>
  <c r="P24" i="5"/>
  <c r="R24" i="5" s="1"/>
  <c r="J70" i="5"/>
  <c r="F59" i="5"/>
  <c r="P52" i="5"/>
  <c r="R52" i="5" s="1"/>
  <c r="Q78" i="5"/>
  <c r="S78" i="5" s="1"/>
  <c r="P78" i="5"/>
  <c r="R78" i="5" s="1"/>
  <c r="Q77" i="5"/>
  <c r="S77" i="5" s="1"/>
  <c r="P74" i="5"/>
  <c r="R74" i="5" s="1"/>
  <c r="M48" i="5"/>
  <c r="O48" i="5"/>
  <c r="P43" i="5"/>
  <c r="R43" i="5" s="1"/>
  <c r="P10" i="5"/>
  <c r="R10" i="5" s="1"/>
  <c r="O70" i="5"/>
  <c r="P32" i="5"/>
  <c r="R32" i="5" s="1"/>
  <c r="P36" i="5"/>
  <c r="R36" i="5" s="1"/>
  <c r="P20" i="5"/>
  <c r="R20" i="5" s="1"/>
  <c r="F26" i="5"/>
  <c r="P19" i="5"/>
  <c r="R19" i="5" s="1"/>
  <c r="Q58" i="5"/>
  <c r="S58" i="5" s="1"/>
  <c r="K59" i="5"/>
  <c r="H81" i="5"/>
  <c r="J81" i="5"/>
  <c r="L81" i="5"/>
  <c r="Q74" i="5"/>
  <c r="S74" i="5" s="1"/>
  <c r="G81" i="5"/>
  <c r="K81" i="5"/>
  <c r="P41" i="5"/>
  <c r="R41" i="5" s="1"/>
  <c r="P46" i="5"/>
  <c r="R46" i="5" s="1"/>
  <c r="P13" i="5"/>
  <c r="R13" i="5" s="1"/>
  <c r="L37" i="5"/>
  <c r="M26" i="5"/>
  <c r="P67" i="5"/>
  <c r="R67" i="5" s="1"/>
  <c r="Q54" i="5"/>
  <c r="S54" i="5" s="1"/>
  <c r="P58" i="5"/>
  <c r="R58" i="5" s="1"/>
  <c r="F70" i="5"/>
  <c r="P63" i="5"/>
  <c r="R63" i="5" s="1"/>
  <c r="P77" i="5"/>
  <c r="R77" i="5" s="1"/>
  <c r="Q80" i="5"/>
  <c r="S80" i="5" s="1"/>
  <c r="F48" i="5"/>
  <c r="P42" i="5"/>
  <c r="R42" i="5" s="1"/>
  <c r="I26" i="5"/>
  <c r="N59" i="5"/>
  <c r="P68" i="5"/>
  <c r="R68" i="5" s="1"/>
  <c r="P80" i="5"/>
  <c r="R80" i="5" s="1"/>
  <c r="Q79" i="5"/>
  <c r="S79" i="5" s="1"/>
  <c r="P12" i="5"/>
  <c r="R12" i="5" s="1"/>
  <c r="I15" i="5"/>
  <c r="P35" i="5"/>
  <c r="R35" i="5" s="1"/>
  <c r="I37" i="5"/>
  <c r="P34" i="5"/>
  <c r="R34" i="5" s="1"/>
  <c r="G26" i="5"/>
  <c r="K26" i="5"/>
  <c r="P64" i="5"/>
  <c r="R64" i="5" s="1"/>
  <c r="M81" i="5"/>
  <c r="O81" i="5"/>
  <c r="P76" i="5"/>
  <c r="R76" i="5" s="1"/>
  <c r="Q75" i="5"/>
  <c r="S75" i="5" s="1"/>
  <c r="P9" i="5"/>
  <c r="R9" i="5" s="1"/>
  <c r="P30" i="5"/>
  <c r="R30" i="5" s="1"/>
  <c r="F37" i="5"/>
  <c r="P31" i="5"/>
  <c r="R31" i="5" s="1"/>
  <c r="Q33" i="5"/>
  <c r="S33" i="5" s="1"/>
  <c r="P33" i="5"/>
  <c r="R33" i="5" s="1"/>
  <c r="L26" i="5"/>
  <c r="P22" i="5"/>
  <c r="R22" i="5" s="1"/>
  <c r="P53" i="5"/>
  <c r="R53" i="5" s="1"/>
  <c r="P56" i="5"/>
  <c r="R56" i="5" s="1"/>
  <c r="K48" i="4"/>
  <c r="P34" i="4"/>
  <c r="R34" i="4" s="1"/>
  <c r="Q58" i="4"/>
  <c r="S58" i="4" s="1"/>
  <c r="O70" i="4"/>
  <c r="I37" i="4"/>
  <c r="Q56" i="4"/>
  <c r="S56" i="4" s="1"/>
  <c r="P57" i="4"/>
  <c r="R57" i="4" s="1"/>
  <c r="P21" i="4"/>
  <c r="R21" i="4" s="1"/>
  <c r="Q21" i="4"/>
  <c r="S21" i="4" s="1"/>
  <c r="P64" i="4"/>
  <c r="R64" i="4" s="1"/>
  <c r="M70" i="4"/>
  <c r="K70" i="4"/>
  <c r="I59" i="4"/>
  <c r="Q69" i="4"/>
  <c r="S69" i="4" s="1"/>
  <c r="P67" i="4"/>
  <c r="R67" i="4" s="1"/>
  <c r="P54" i="4"/>
  <c r="R54" i="4" s="1"/>
  <c r="N70" i="4"/>
  <c r="N37" i="4"/>
  <c r="K37" i="4"/>
  <c r="O26" i="4"/>
  <c r="M26" i="4"/>
  <c r="O48" i="4"/>
  <c r="I48" i="4"/>
  <c r="L59" i="4"/>
  <c r="O59" i="4"/>
  <c r="M59" i="4"/>
  <c r="P69" i="4"/>
  <c r="R69" i="4" s="1"/>
  <c r="P20" i="4"/>
  <c r="R20" i="4" s="1"/>
  <c r="H26" i="4"/>
  <c r="L48" i="4"/>
  <c r="H48" i="4"/>
  <c r="J59" i="4"/>
  <c r="Q25" i="4"/>
  <c r="S25" i="4" s="1"/>
  <c r="Q42" i="4"/>
  <c r="S42" i="4" s="1"/>
  <c r="Q36" i="4"/>
  <c r="S36" i="4" s="1"/>
  <c r="P44" i="4"/>
  <c r="R44" i="4" s="1"/>
  <c r="P46" i="4"/>
  <c r="R46" i="4" s="1"/>
  <c r="K26" i="4"/>
  <c r="P42" i="4"/>
  <c r="R42" i="4" s="1"/>
  <c r="Q54" i="4"/>
  <c r="S54" i="4" s="1"/>
  <c r="P24" i="4"/>
  <c r="R24" i="4" s="1"/>
  <c r="M48" i="4"/>
  <c r="Q33" i="4"/>
  <c r="S33" i="4" s="1"/>
  <c r="Q22" i="4"/>
  <c r="S22" i="4" s="1"/>
  <c r="J70" i="4"/>
  <c r="L70" i="4"/>
  <c r="H70" i="4"/>
  <c r="J37" i="4"/>
  <c r="L37" i="4"/>
  <c r="M37" i="4"/>
  <c r="H37" i="4"/>
  <c r="I26" i="4"/>
  <c r="J48" i="4"/>
  <c r="H59" i="4"/>
  <c r="Q35" i="4"/>
  <c r="S35" i="4" s="1"/>
  <c r="Q44" i="4"/>
  <c r="S44" i="4" s="1"/>
  <c r="P65" i="4"/>
  <c r="R65" i="4" s="1"/>
  <c r="Q66" i="4"/>
  <c r="S66" i="4" s="1"/>
  <c r="J26" i="4"/>
  <c r="L26" i="4"/>
  <c r="Q31" i="4"/>
  <c r="S31" i="4" s="1"/>
  <c r="Q41" i="4"/>
  <c r="S41" i="4" s="1"/>
  <c r="Q24" i="4"/>
  <c r="S24" i="4" s="1"/>
  <c r="Q68" i="4"/>
  <c r="S68" i="4" s="1"/>
  <c r="Q63" i="4"/>
  <c r="S63" i="4" s="1"/>
  <c r="I70" i="4"/>
  <c r="Q64" i="4"/>
  <c r="S64" i="4" s="1"/>
  <c r="P66" i="4"/>
  <c r="R66" i="4" s="1"/>
  <c r="N48" i="4"/>
  <c r="P31" i="4"/>
  <c r="R31" i="4" s="1"/>
  <c r="P55" i="4"/>
  <c r="R55" i="4" s="1"/>
  <c r="P68" i="4"/>
  <c r="R68" i="4" s="1"/>
  <c r="Q53" i="4"/>
  <c r="S53" i="4" s="1"/>
  <c r="Q43" i="4"/>
  <c r="S43" i="4" s="1"/>
  <c r="Q45" i="4"/>
  <c r="S45" i="4" s="1"/>
  <c r="Q52" i="4"/>
  <c r="S52" i="4" s="1"/>
  <c r="Q57" i="4"/>
  <c r="S57" i="4" s="1"/>
  <c r="N59" i="4"/>
  <c r="Q55" i="4"/>
  <c r="S55" i="4" s="1"/>
  <c r="Q65" i="4"/>
  <c r="S65" i="4" s="1"/>
  <c r="Q67" i="4"/>
  <c r="S67" i="4" s="1"/>
  <c r="P22" i="4"/>
  <c r="R22" i="4" s="1"/>
  <c r="N26" i="4"/>
  <c r="G48" i="4"/>
  <c r="G59" i="4"/>
  <c r="I15" i="4"/>
  <c r="Q98" i="3"/>
  <c r="S98" i="3" s="1"/>
  <c r="I136" i="3"/>
  <c r="P13" i="4"/>
  <c r="R13" i="4" s="1"/>
  <c r="Q12" i="4"/>
  <c r="S12" i="4" s="1"/>
  <c r="J15" i="4"/>
  <c r="N15" i="4"/>
  <c r="Q8" i="4"/>
  <c r="S8" i="4" s="1"/>
  <c r="O15" i="4"/>
  <c r="Q55" i="3"/>
  <c r="S55" i="3" s="1"/>
  <c r="Q102" i="3"/>
  <c r="S102" i="3" s="1"/>
  <c r="K15" i="4"/>
  <c r="Q34" i="4"/>
  <c r="S34" i="4" s="1"/>
  <c r="P45" i="4"/>
  <c r="R45" i="4" s="1"/>
  <c r="L15" i="4"/>
  <c r="P23" i="4"/>
  <c r="R23" i="4" s="1"/>
  <c r="P36" i="4"/>
  <c r="R36" i="4" s="1"/>
  <c r="G26" i="4"/>
  <c r="Q19" i="4"/>
  <c r="S19" i="4" s="1"/>
  <c r="P43" i="4"/>
  <c r="R43" i="4" s="1"/>
  <c r="Q20" i="4"/>
  <c r="S20" i="4" s="1"/>
  <c r="P11" i="4"/>
  <c r="R11" i="4" s="1"/>
  <c r="Q14" i="4"/>
  <c r="S14" i="4" s="1"/>
  <c r="Q9" i="4"/>
  <c r="S9" i="4" s="1"/>
  <c r="P32" i="4"/>
  <c r="R32" i="4" s="1"/>
  <c r="P41" i="4"/>
  <c r="R41" i="4" s="1"/>
  <c r="F48" i="4"/>
  <c r="Q10" i="4"/>
  <c r="S10" i="4" s="1"/>
  <c r="P14" i="4"/>
  <c r="R14" i="4" s="1"/>
  <c r="P25" i="4"/>
  <c r="R25" i="4" s="1"/>
  <c r="P63" i="4"/>
  <c r="R63" i="4" s="1"/>
  <c r="F70" i="4"/>
  <c r="Q30" i="4"/>
  <c r="S30" i="4" s="1"/>
  <c r="G37" i="4"/>
  <c r="H15" i="4"/>
  <c r="P10" i="4"/>
  <c r="R10" i="4" s="1"/>
  <c r="Q23" i="4"/>
  <c r="S23" i="4" s="1"/>
  <c r="P33" i="4"/>
  <c r="R33" i="4" s="1"/>
  <c r="Q13" i="4"/>
  <c r="S13" i="4" s="1"/>
  <c r="P52" i="4"/>
  <c r="R52" i="4" s="1"/>
  <c r="F59" i="4"/>
  <c r="P35" i="4"/>
  <c r="R35" i="4" s="1"/>
  <c r="P9" i="4"/>
  <c r="R9" i="4" s="1"/>
  <c r="F26" i="4"/>
  <c r="P19" i="4"/>
  <c r="R19" i="4" s="1"/>
  <c r="G70" i="4"/>
  <c r="G15" i="4"/>
  <c r="Q32" i="4"/>
  <c r="S32" i="4" s="1"/>
  <c r="M15" i="4"/>
  <c r="H26" i="3"/>
  <c r="P30" i="4"/>
  <c r="R30" i="4" s="1"/>
  <c r="F37" i="4"/>
  <c r="Q11" i="4"/>
  <c r="S11" i="4" s="1"/>
  <c r="P12" i="4"/>
  <c r="R12" i="4" s="1"/>
  <c r="Q96" i="3"/>
  <c r="S96" i="3" s="1"/>
  <c r="K37" i="3"/>
  <c r="O37" i="3"/>
  <c r="G37" i="3"/>
  <c r="I26" i="3"/>
  <c r="G26" i="3"/>
  <c r="M26" i="3"/>
  <c r="O26" i="3"/>
  <c r="P119" i="3"/>
  <c r="R119" i="3" s="1"/>
  <c r="J147" i="3"/>
  <c r="Q77" i="3"/>
  <c r="S77" i="3" s="1"/>
  <c r="I48" i="3"/>
  <c r="I114" i="3"/>
  <c r="O70" i="3"/>
  <c r="I37" i="3"/>
  <c r="K59" i="3"/>
  <c r="Q43" i="3"/>
  <c r="S43" i="3" s="1"/>
  <c r="Q47" i="3"/>
  <c r="S47" i="3" s="1"/>
  <c r="Q52" i="3"/>
  <c r="S52" i="3" s="1"/>
  <c r="K103" i="3"/>
  <c r="J103" i="3"/>
  <c r="P120" i="3"/>
  <c r="R120" i="3" s="1"/>
  <c r="P156" i="3"/>
  <c r="R156" i="3" s="1"/>
  <c r="Q152" i="3"/>
  <c r="S152" i="3" s="1"/>
  <c r="P58" i="3"/>
  <c r="R58" i="3" s="1"/>
  <c r="P56" i="3"/>
  <c r="R56" i="3" s="1"/>
  <c r="P54" i="3"/>
  <c r="R54" i="3" s="1"/>
  <c r="P112" i="3"/>
  <c r="R112" i="3" s="1"/>
  <c r="H92" i="3"/>
  <c r="Q144" i="3"/>
  <c r="S144" i="3" s="1"/>
  <c r="H37" i="3"/>
  <c r="K114" i="3"/>
  <c r="Q64" i="3"/>
  <c r="S64" i="3" s="1"/>
  <c r="G147" i="3"/>
  <c r="J158" i="3"/>
  <c r="P44" i="3"/>
  <c r="R44" i="3" s="1"/>
  <c r="Q45" i="3"/>
  <c r="S45" i="3" s="1"/>
  <c r="P143" i="3"/>
  <c r="R143" i="3" s="1"/>
  <c r="I125" i="3"/>
  <c r="M37" i="3"/>
  <c r="J81" i="3"/>
  <c r="M158" i="3"/>
  <c r="Q123" i="3"/>
  <c r="S123" i="3" s="1"/>
  <c r="P35" i="3"/>
  <c r="R35" i="3" s="1"/>
  <c r="P130" i="3"/>
  <c r="R130" i="3" s="1"/>
  <c r="Q35" i="3"/>
  <c r="S35" i="3" s="1"/>
  <c r="M59" i="3"/>
  <c r="P79" i="3"/>
  <c r="R79" i="3" s="1"/>
  <c r="K92" i="3"/>
  <c r="P100" i="3"/>
  <c r="R100" i="3" s="1"/>
  <c r="K147" i="3"/>
  <c r="P151" i="3"/>
  <c r="R151" i="3" s="1"/>
  <c r="F158" i="3"/>
  <c r="N158" i="3"/>
  <c r="Q143" i="3"/>
  <c r="S143" i="3" s="1"/>
  <c r="I147" i="3"/>
  <c r="Q46" i="3"/>
  <c r="S46" i="3" s="1"/>
  <c r="P57" i="3"/>
  <c r="R57" i="3" s="1"/>
  <c r="P55" i="3"/>
  <c r="R55" i="3" s="1"/>
  <c r="P53" i="3"/>
  <c r="R53" i="3" s="1"/>
  <c r="J59" i="3"/>
  <c r="Q74" i="3"/>
  <c r="S74" i="3" s="1"/>
  <c r="G81" i="3"/>
  <c r="Q31" i="3"/>
  <c r="S31" i="3" s="1"/>
  <c r="M48" i="3"/>
  <c r="Q58" i="3"/>
  <c r="S58" i="3" s="1"/>
  <c r="I70" i="3"/>
  <c r="Q107" i="3"/>
  <c r="S107" i="3" s="1"/>
  <c r="Q54" i="3"/>
  <c r="S54" i="3" s="1"/>
  <c r="P46" i="3"/>
  <c r="R46" i="3" s="1"/>
  <c r="L48" i="3"/>
  <c r="P8" i="4"/>
  <c r="R8" i="4" s="1"/>
  <c r="F15" i="4"/>
  <c r="Q112" i="3"/>
  <c r="S112" i="3" s="1"/>
  <c r="P85" i="3"/>
  <c r="R85" i="3" s="1"/>
  <c r="F92" i="3"/>
  <c r="P90" i="3"/>
  <c r="R90" i="3" s="1"/>
  <c r="I81" i="3"/>
  <c r="P23" i="3"/>
  <c r="R23" i="3" s="1"/>
  <c r="J70" i="3"/>
  <c r="Q10" i="3"/>
  <c r="S10" i="3" s="1"/>
  <c r="Q22" i="3"/>
  <c r="S22" i="3" s="1"/>
  <c r="Q30" i="3"/>
  <c r="S30" i="3" s="1"/>
  <c r="P34" i="3"/>
  <c r="R34" i="3" s="1"/>
  <c r="P132" i="3"/>
  <c r="R132" i="3" s="1"/>
  <c r="P133" i="3"/>
  <c r="R133" i="3" s="1"/>
  <c r="Q68" i="3"/>
  <c r="S68" i="3" s="1"/>
  <c r="N81" i="3"/>
  <c r="M70" i="3"/>
  <c r="Q142" i="3"/>
  <c r="S142" i="3" s="1"/>
  <c r="L103" i="3"/>
  <c r="J125" i="3"/>
  <c r="P154" i="3"/>
  <c r="R154" i="3" s="1"/>
  <c r="P152" i="3"/>
  <c r="R152" i="3" s="1"/>
  <c r="P52" i="3"/>
  <c r="R52" i="3" s="1"/>
  <c r="F59" i="3"/>
  <c r="L59" i="3"/>
  <c r="O59" i="3"/>
  <c r="O81" i="3"/>
  <c r="G92" i="3"/>
  <c r="Q85" i="3"/>
  <c r="S85" i="3" s="1"/>
  <c r="P41" i="3"/>
  <c r="R41" i="3" s="1"/>
  <c r="F48" i="3"/>
  <c r="P42" i="3"/>
  <c r="R42" i="3" s="1"/>
  <c r="Q108" i="3"/>
  <c r="S108" i="3" s="1"/>
  <c r="P113" i="3"/>
  <c r="R113" i="3" s="1"/>
  <c r="H114" i="3"/>
  <c r="Q140" i="3"/>
  <c r="S140" i="3" s="1"/>
  <c r="P87" i="3"/>
  <c r="R87" i="3" s="1"/>
  <c r="J92" i="3"/>
  <c r="G136" i="3"/>
  <c r="Q132" i="3"/>
  <c r="S132" i="3" s="1"/>
  <c r="P24" i="3"/>
  <c r="R24" i="3" s="1"/>
  <c r="P19" i="3"/>
  <c r="R19" i="3" s="1"/>
  <c r="P67" i="3"/>
  <c r="R67" i="3" s="1"/>
  <c r="N147" i="3"/>
  <c r="P31" i="3"/>
  <c r="R31" i="3" s="1"/>
  <c r="P36" i="3"/>
  <c r="R36" i="3" s="1"/>
  <c r="L136" i="3"/>
  <c r="Q135" i="3"/>
  <c r="S135" i="3" s="1"/>
  <c r="J136" i="3"/>
  <c r="Q87" i="3"/>
  <c r="S87" i="3" s="1"/>
  <c r="Q76" i="3"/>
  <c r="S76" i="3" s="1"/>
  <c r="P75" i="3"/>
  <c r="R75" i="3" s="1"/>
  <c r="M81" i="3"/>
  <c r="K158" i="3"/>
  <c r="O136" i="3"/>
  <c r="P97" i="3"/>
  <c r="R97" i="3" s="1"/>
  <c r="P98" i="3"/>
  <c r="R98" i="3" s="1"/>
  <c r="N125" i="3"/>
  <c r="P118" i="3"/>
  <c r="R118" i="3" s="1"/>
  <c r="F125" i="3"/>
  <c r="P123" i="3"/>
  <c r="R123" i="3" s="1"/>
  <c r="H158" i="3"/>
  <c r="M92" i="3"/>
  <c r="K70" i="3"/>
  <c r="I92" i="3"/>
  <c r="Q124" i="3"/>
  <c r="S124" i="3" s="1"/>
  <c r="H147" i="3"/>
  <c r="Q120" i="3"/>
  <c r="S120" i="3" s="1"/>
  <c r="Q44" i="3"/>
  <c r="S44" i="3" s="1"/>
  <c r="P47" i="3"/>
  <c r="R47" i="3" s="1"/>
  <c r="L114" i="3"/>
  <c r="Q110" i="3"/>
  <c r="S110" i="3" s="1"/>
  <c r="Q67" i="3"/>
  <c r="S67" i="3" s="1"/>
  <c r="P88" i="3"/>
  <c r="R88" i="3" s="1"/>
  <c r="P25" i="3"/>
  <c r="R25" i="3" s="1"/>
  <c r="Q19" i="3"/>
  <c r="S19" i="3" s="1"/>
  <c r="Q23" i="3"/>
  <c r="S23" i="3" s="1"/>
  <c r="P66" i="3"/>
  <c r="R66" i="3" s="1"/>
  <c r="L70" i="3"/>
  <c r="P10" i="3"/>
  <c r="R10" i="3" s="1"/>
  <c r="P12" i="3"/>
  <c r="R12" i="3" s="1"/>
  <c r="Q11" i="3"/>
  <c r="S11" i="3" s="1"/>
  <c r="Q32" i="3"/>
  <c r="S32" i="3" s="1"/>
  <c r="P145" i="3"/>
  <c r="R145" i="3" s="1"/>
  <c r="P142" i="3"/>
  <c r="R142" i="3" s="1"/>
  <c r="Q146" i="3"/>
  <c r="S146" i="3" s="1"/>
  <c r="P74" i="3"/>
  <c r="R74" i="3" s="1"/>
  <c r="F81" i="3"/>
  <c r="Q80" i="3"/>
  <c r="S80" i="3" s="1"/>
  <c r="Q109" i="3"/>
  <c r="S109" i="3" s="1"/>
  <c r="I103" i="3"/>
  <c r="P101" i="3"/>
  <c r="R101" i="3" s="1"/>
  <c r="L125" i="3"/>
  <c r="P121" i="3"/>
  <c r="R121" i="3" s="1"/>
  <c r="Q156" i="3"/>
  <c r="S156" i="3" s="1"/>
  <c r="Q88" i="3"/>
  <c r="S88" i="3" s="1"/>
  <c r="Q141" i="3"/>
  <c r="S141" i="3" s="1"/>
  <c r="O92" i="3"/>
  <c r="Q133" i="3"/>
  <c r="S133" i="3" s="1"/>
  <c r="K136" i="3"/>
  <c r="Q118" i="3"/>
  <c r="S118" i="3" s="1"/>
  <c r="J48" i="3"/>
  <c r="J114" i="3"/>
  <c r="P146" i="3"/>
  <c r="R146" i="3" s="1"/>
  <c r="Q153" i="3"/>
  <c r="S153" i="3" s="1"/>
  <c r="Q21" i="3"/>
  <c r="S21" i="3" s="1"/>
  <c r="Q24" i="3"/>
  <c r="S24" i="3" s="1"/>
  <c r="P65" i="3"/>
  <c r="R65" i="3" s="1"/>
  <c r="P63" i="3"/>
  <c r="R63" i="3" s="1"/>
  <c r="F70" i="3"/>
  <c r="P14" i="3"/>
  <c r="R14" i="3" s="1"/>
  <c r="P30" i="3"/>
  <c r="R30" i="3" s="1"/>
  <c r="Q131" i="3"/>
  <c r="S131" i="3" s="1"/>
  <c r="P134" i="3"/>
  <c r="R134" i="3" s="1"/>
  <c r="Q119" i="3"/>
  <c r="S119" i="3" s="1"/>
  <c r="L81" i="3"/>
  <c r="L158" i="3"/>
  <c r="Q121" i="3"/>
  <c r="S121" i="3" s="1"/>
  <c r="Q154" i="3"/>
  <c r="S154" i="3" s="1"/>
  <c r="Q56" i="3"/>
  <c r="S56" i="3" s="1"/>
  <c r="Q99" i="3"/>
  <c r="S99" i="3" s="1"/>
  <c r="M136" i="3"/>
  <c r="G59" i="3"/>
  <c r="Q57" i="3"/>
  <c r="S57" i="3" s="1"/>
  <c r="M125" i="3"/>
  <c r="P43" i="3"/>
  <c r="R43" i="3" s="1"/>
  <c r="P109" i="3"/>
  <c r="R109" i="3" s="1"/>
  <c r="P140" i="3"/>
  <c r="R140" i="3" s="1"/>
  <c r="F147" i="3"/>
  <c r="I158" i="3"/>
  <c r="Q86" i="3"/>
  <c r="S86" i="3" s="1"/>
  <c r="Q90" i="3"/>
  <c r="S90" i="3" s="1"/>
  <c r="N70" i="3"/>
  <c r="P32" i="3"/>
  <c r="R32" i="3" s="1"/>
  <c r="N136" i="3"/>
  <c r="H136" i="3"/>
  <c r="Q113" i="3"/>
  <c r="S113" i="3" s="1"/>
  <c r="P78" i="3"/>
  <c r="R78" i="3" s="1"/>
  <c r="O103" i="3"/>
  <c r="P96" i="3"/>
  <c r="R96" i="3" s="1"/>
  <c r="F103" i="3"/>
  <c r="P99" i="3"/>
  <c r="R99" i="3" s="1"/>
  <c r="P124" i="3"/>
  <c r="R124" i="3" s="1"/>
  <c r="P153" i="3"/>
  <c r="R153" i="3" s="1"/>
  <c r="Q41" i="3"/>
  <c r="S41" i="3" s="1"/>
  <c r="Q75" i="3"/>
  <c r="S75" i="3" s="1"/>
  <c r="O114" i="3"/>
  <c r="H59" i="3"/>
  <c r="N59" i="3"/>
  <c r="M114" i="3"/>
  <c r="O158" i="3"/>
  <c r="O147" i="3"/>
  <c r="G103" i="3"/>
  <c r="Q97" i="3"/>
  <c r="S97" i="3" s="1"/>
  <c r="Q69" i="3"/>
  <c r="S69" i="3" s="1"/>
  <c r="Q53" i="3"/>
  <c r="S53" i="3" s="1"/>
  <c r="P45" i="3"/>
  <c r="R45" i="3" s="1"/>
  <c r="N48" i="3"/>
  <c r="P111" i="3"/>
  <c r="R111" i="3" s="1"/>
  <c r="P144" i="3"/>
  <c r="R144" i="3" s="1"/>
  <c r="K81" i="3"/>
  <c r="P89" i="3"/>
  <c r="R89" i="3" s="1"/>
  <c r="P20" i="3"/>
  <c r="R20" i="3" s="1"/>
  <c r="Q129" i="3"/>
  <c r="S129" i="3" s="1"/>
  <c r="Q13" i="3"/>
  <c r="S13" i="3" s="1"/>
  <c r="Q130" i="3"/>
  <c r="S130" i="3" s="1"/>
  <c r="Q91" i="3"/>
  <c r="S91" i="3" s="1"/>
  <c r="K125" i="3"/>
  <c r="M147" i="3"/>
  <c r="P76" i="3"/>
  <c r="R76" i="3" s="1"/>
  <c r="P80" i="3"/>
  <c r="R80" i="3" s="1"/>
  <c r="K48" i="3"/>
  <c r="N103" i="3"/>
  <c r="P155" i="3"/>
  <c r="R155" i="3" s="1"/>
  <c r="P157" i="3"/>
  <c r="R157" i="3" s="1"/>
  <c r="I59" i="3"/>
  <c r="P141" i="3"/>
  <c r="R141" i="3" s="1"/>
  <c r="G125" i="3"/>
  <c r="Q122" i="3"/>
  <c r="S122" i="3" s="1"/>
  <c r="O125" i="3"/>
  <c r="Q25" i="3"/>
  <c r="S25" i="3" s="1"/>
  <c r="Q63" i="3"/>
  <c r="S63" i="3" s="1"/>
  <c r="G70" i="3"/>
  <c r="Q20" i="3"/>
  <c r="S20" i="3" s="1"/>
  <c r="Q36" i="3"/>
  <c r="S36" i="3" s="1"/>
  <c r="Q157" i="3"/>
  <c r="S157" i="3" s="1"/>
  <c r="H48" i="3"/>
  <c r="P107" i="3"/>
  <c r="R107" i="3" s="1"/>
  <c r="F114" i="3"/>
  <c r="N114" i="3"/>
  <c r="Q100" i="3"/>
  <c r="S100" i="3" s="1"/>
  <c r="Q78" i="3"/>
  <c r="S78" i="3" s="1"/>
  <c r="M103" i="3"/>
  <c r="P91" i="3"/>
  <c r="R91" i="3" s="1"/>
  <c r="L92" i="3"/>
  <c r="Q134" i="3"/>
  <c r="S134" i="3" s="1"/>
  <c r="P21" i="3"/>
  <c r="R21" i="3" s="1"/>
  <c r="P68" i="3"/>
  <c r="R68" i="3" s="1"/>
  <c r="Q66" i="3"/>
  <c r="S66" i="3" s="1"/>
  <c r="Q89" i="3"/>
  <c r="S89" i="3" s="1"/>
  <c r="G114" i="3"/>
  <c r="Q111" i="3"/>
  <c r="S111" i="3" s="1"/>
  <c r="P33" i="3"/>
  <c r="R33" i="3" s="1"/>
  <c r="Q33" i="3"/>
  <c r="S33" i="3" s="1"/>
  <c r="P129" i="3"/>
  <c r="R129" i="3" s="1"/>
  <c r="F136" i="3"/>
  <c r="P131" i="3"/>
  <c r="R131" i="3" s="1"/>
  <c r="P135" i="3"/>
  <c r="R135" i="3" s="1"/>
  <c r="Q151" i="3"/>
  <c r="S151" i="3" s="1"/>
  <c r="G158" i="3"/>
  <c r="P77" i="3"/>
  <c r="R77" i="3" s="1"/>
  <c r="H81" i="3"/>
  <c r="Q145" i="3"/>
  <c r="S145" i="3" s="1"/>
  <c r="P102" i="3"/>
  <c r="R102" i="3" s="1"/>
  <c r="H103" i="3"/>
  <c r="H125" i="3"/>
  <c r="P122" i="3"/>
  <c r="R122" i="3" s="1"/>
  <c r="Q101" i="3"/>
  <c r="S101" i="3" s="1"/>
  <c r="L147" i="3"/>
  <c r="G48" i="3"/>
  <c r="Q42" i="3"/>
  <c r="S42" i="3" s="1"/>
  <c r="O48" i="3"/>
  <c r="Q155" i="3"/>
  <c r="S155" i="3" s="1"/>
  <c r="Q34" i="3"/>
  <c r="S34" i="3" s="1"/>
  <c r="P108" i="3"/>
  <c r="R108" i="3" s="1"/>
  <c r="P110" i="3"/>
  <c r="R110" i="3" s="1"/>
  <c r="Q65" i="3"/>
  <c r="S65" i="3" s="1"/>
  <c r="N92" i="3"/>
  <c r="P86" i="3"/>
  <c r="R86" i="3" s="1"/>
  <c r="P22" i="3"/>
  <c r="R22" i="3" s="1"/>
  <c r="P64" i="3"/>
  <c r="R64" i="3" s="1"/>
  <c r="H70" i="3"/>
  <c r="P69" i="3"/>
  <c r="R69" i="3" s="1"/>
  <c r="Q79" i="3"/>
  <c r="S79" i="3" s="1"/>
  <c r="P8" i="3"/>
  <c r="R8" i="3" s="1"/>
  <c r="P9" i="3"/>
  <c r="R9" i="3" s="1"/>
  <c r="Q8" i="3"/>
  <c r="S8" i="3" s="1"/>
  <c r="Q9" i="3"/>
  <c r="S9" i="3" s="1"/>
  <c r="P11" i="3"/>
  <c r="R11" i="3" s="1"/>
  <c r="P13" i="3"/>
  <c r="R13" i="3" s="1"/>
  <c r="Q12" i="3"/>
  <c r="S12" i="3" s="1"/>
  <c r="Q14" i="3"/>
  <c r="S14" i="3" s="1"/>
  <c r="M15" i="3"/>
  <c r="I15" i="3"/>
  <c r="K15" i="3"/>
  <c r="O15" i="3"/>
  <c r="J15" i="3"/>
  <c r="L15" i="3"/>
  <c r="N15" i="3"/>
  <c r="H15" i="3"/>
  <c r="G15" i="3"/>
  <c r="F15" i="3"/>
  <c r="L45" i="2"/>
  <c r="L26" i="3"/>
  <c r="J45" i="2"/>
  <c r="K45" i="2"/>
  <c r="F37" i="3"/>
  <c r="K26" i="3"/>
  <c r="M45" i="2"/>
  <c r="N45" i="2"/>
  <c r="F26" i="3"/>
  <c r="N37" i="3"/>
  <c r="I45" i="2"/>
  <c r="O45" i="2"/>
  <c r="L37" i="3"/>
  <c r="J37" i="3"/>
  <c r="J26" i="3"/>
  <c r="H45" i="2"/>
  <c r="N26" i="3"/>
  <c r="M34" i="2"/>
  <c r="N34" i="2"/>
  <c r="I34" i="2"/>
  <c r="L34" i="2"/>
  <c r="G45" i="2"/>
  <c r="F45" i="2"/>
  <c r="F34" i="2"/>
  <c r="J34" i="2"/>
  <c r="O34" i="2"/>
  <c r="H34" i="2"/>
  <c r="G34" i="2"/>
  <c r="K34" i="2"/>
  <c r="AC17" i="2"/>
  <c r="AE17" i="2" s="1"/>
  <c r="H7" i="10" s="1"/>
  <c r="AL7" i="10" s="1"/>
  <c r="AB22" i="2"/>
  <c r="AD22" i="2" s="1"/>
  <c r="G12" i="10" s="1"/>
  <c r="AK12" i="10" s="1"/>
  <c r="AA23" i="2"/>
  <c r="AB18" i="2"/>
  <c r="AD18" i="2" s="1"/>
  <c r="G8" i="10" s="1"/>
  <c r="AK8" i="10" s="1"/>
  <c r="AC21" i="2"/>
  <c r="AE21" i="2" s="1"/>
  <c r="H11" i="10" s="1"/>
  <c r="AL11" i="10" s="1"/>
  <c r="Z23" i="2"/>
  <c r="AB17" i="2"/>
  <c r="AD17" i="2" s="1"/>
  <c r="G7" i="10" s="1"/>
  <c r="AK7" i="10" s="1"/>
  <c r="AC18" i="2"/>
  <c r="AE18" i="2" s="1"/>
  <c r="H8" i="10" s="1"/>
  <c r="AL8" i="10" s="1"/>
  <c r="AC19" i="2"/>
  <c r="AE19" i="2" s="1"/>
  <c r="H9" i="10" s="1"/>
  <c r="AL9" i="10" s="1"/>
  <c r="AB19" i="2"/>
  <c r="AD19" i="2" s="1"/>
  <c r="G9" i="10" s="1"/>
  <c r="AK9" i="10" s="1"/>
  <c r="AB20" i="2"/>
  <c r="AD20" i="2" s="1"/>
  <c r="G10" i="10" s="1"/>
  <c r="AK10" i="10" s="1"/>
  <c r="AC22" i="2"/>
  <c r="AE22" i="2" s="1"/>
  <c r="H12" i="10" s="1"/>
  <c r="AL12" i="10" s="1"/>
  <c r="AC20" i="2"/>
  <c r="AE20" i="2" s="1"/>
  <c r="H10" i="10" s="1"/>
  <c r="AL10" i="10" s="1"/>
  <c r="AB21" i="2"/>
  <c r="AD21" i="2" s="1"/>
  <c r="G11" i="10" s="1"/>
  <c r="AK11" i="10" s="1"/>
  <c r="AC16" i="2"/>
  <c r="X23" i="2"/>
  <c r="Y23" i="2"/>
  <c r="W23" i="2"/>
  <c r="V23" i="2"/>
  <c r="R23" i="2"/>
  <c r="T23" i="2"/>
  <c r="S23" i="2"/>
  <c r="U23" i="2"/>
  <c r="Q23" i="2"/>
  <c r="P23" i="2"/>
  <c r="M23" i="2"/>
  <c r="N23" i="2"/>
  <c r="O23" i="2"/>
  <c r="K23" i="2"/>
  <c r="L23" i="2"/>
  <c r="J23" i="2"/>
  <c r="G23" i="2"/>
  <c r="F23" i="2"/>
  <c r="I23" i="2"/>
  <c r="H23" i="2"/>
  <c r="H12" i="2"/>
  <c r="G12" i="2"/>
  <c r="E34" i="10" l="1"/>
  <c r="AI23" i="10"/>
  <c r="F32" i="10"/>
  <c r="AJ21" i="10"/>
  <c r="AI13" i="10"/>
  <c r="F31" i="10"/>
  <c r="AJ20" i="10"/>
  <c r="E29" i="10"/>
  <c r="AI18" i="10"/>
  <c r="E31" i="10"/>
  <c r="AI20" i="10"/>
  <c r="F34" i="10"/>
  <c r="AJ23" i="10"/>
  <c r="AJ13" i="10"/>
  <c r="F28" i="10"/>
  <c r="AJ17" i="10"/>
  <c r="F30" i="10"/>
  <c r="AJ19" i="10"/>
  <c r="E32" i="10"/>
  <c r="AI21" i="10"/>
  <c r="F33" i="10"/>
  <c r="AJ22" i="10"/>
  <c r="F29" i="10"/>
  <c r="AJ18" i="10"/>
  <c r="E30" i="10"/>
  <c r="AI19" i="10"/>
  <c r="E28" i="10"/>
  <c r="AI17" i="10"/>
  <c r="E33" i="10"/>
  <c r="AI22" i="10"/>
  <c r="S59" i="8"/>
  <c r="P79" i="10" s="1"/>
  <c r="P72" i="10"/>
  <c r="R59" i="8"/>
  <c r="O79" i="10" s="1"/>
  <c r="O72" i="10"/>
  <c r="R61" i="10"/>
  <c r="AL61" i="10" s="1"/>
  <c r="S70" i="7"/>
  <c r="R68" i="10" s="1"/>
  <c r="AL68" i="10" s="1"/>
  <c r="Q61" i="10"/>
  <c r="AK61" i="10" s="1"/>
  <c r="R70" i="7"/>
  <c r="Q68" i="10" s="1"/>
  <c r="AK68" i="10" s="1"/>
  <c r="Q83" i="10"/>
  <c r="R70" i="9"/>
  <c r="Q90" i="10" s="1"/>
  <c r="R83" i="10"/>
  <c r="S70" i="9"/>
  <c r="R90" i="10" s="1"/>
  <c r="T83" i="10"/>
  <c r="S81" i="9"/>
  <c r="T90" i="10" s="1"/>
  <c r="S83" i="10"/>
  <c r="R81" i="9"/>
  <c r="S90" i="10" s="1"/>
  <c r="U83" i="10"/>
  <c r="R92" i="9"/>
  <c r="U90" i="10" s="1"/>
  <c r="V83" i="10"/>
  <c r="S92" i="9"/>
  <c r="V90" i="10" s="1"/>
  <c r="R103" i="9"/>
  <c r="W90" i="10" s="1"/>
  <c r="W83" i="10"/>
  <c r="X83" i="10"/>
  <c r="S103" i="9"/>
  <c r="X90" i="10" s="1"/>
  <c r="R114" i="9"/>
  <c r="Y90" i="10" s="1"/>
  <c r="Y83" i="10"/>
  <c r="Z83" i="10"/>
  <c r="S114" i="9"/>
  <c r="Z90" i="10" s="1"/>
  <c r="R125" i="9"/>
  <c r="AA90" i="10" s="1"/>
  <c r="AA83" i="10"/>
  <c r="S125" i="9"/>
  <c r="AB90" i="10" s="1"/>
  <c r="AB83" i="10"/>
  <c r="S136" i="9"/>
  <c r="AD90" i="10" s="1"/>
  <c r="AD83" i="10"/>
  <c r="R136" i="9"/>
  <c r="AC90" i="10" s="1"/>
  <c r="AC83" i="10"/>
  <c r="AF83" i="10"/>
  <c r="S147" i="9"/>
  <c r="AF90" i="10" s="1"/>
  <c r="AE83" i="10"/>
  <c r="R147" i="9"/>
  <c r="AE90" i="10" s="1"/>
  <c r="T72" i="10"/>
  <c r="S81" i="8"/>
  <c r="T79" i="10" s="1"/>
  <c r="S72" i="10"/>
  <c r="R81" i="8"/>
  <c r="S79" i="10" s="1"/>
  <c r="V72" i="10"/>
  <c r="S92" i="8"/>
  <c r="V79" i="10" s="1"/>
  <c r="U72" i="10"/>
  <c r="R92" i="8"/>
  <c r="U79" i="10" s="1"/>
  <c r="W73" i="10"/>
  <c r="AK73" i="10" s="1"/>
  <c r="R103" i="8"/>
  <c r="W79" i="10" s="1"/>
  <c r="S103" i="8"/>
  <c r="X79" i="10" s="1"/>
  <c r="X73" i="10"/>
  <c r="AL73" i="10" s="1"/>
  <c r="R72" i="10"/>
  <c r="S70" i="8"/>
  <c r="R79" i="10" s="1"/>
  <c r="AB45" i="2"/>
  <c r="AC45" i="2"/>
  <c r="AB23" i="2"/>
  <c r="AD23" i="2" s="1"/>
  <c r="G13" i="10" s="1"/>
  <c r="AK13" i="10" s="1"/>
  <c r="AC23" i="2"/>
  <c r="AE23" i="2" s="1"/>
  <c r="H13" i="10" s="1"/>
  <c r="AL13" i="10" s="1"/>
  <c r="AE16" i="2"/>
  <c r="H6" i="10" s="1"/>
  <c r="AL6" i="10" s="1"/>
  <c r="T70" i="9"/>
  <c r="T48" i="9"/>
  <c r="T103" i="9"/>
  <c r="T37" i="9"/>
  <c r="T26" i="9"/>
  <c r="T81" i="9"/>
  <c r="T92" i="9"/>
  <c r="T147" i="9"/>
  <c r="T125" i="9"/>
  <c r="T15" i="9"/>
  <c r="T114" i="9"/>
  <c r="T136" i="9"/>
  <c r="T59" i="9"/>
  <c r="T48" i="8"/>
  <c r="T37" i="8"/>
  <c r="T26" i="8"/>
  <c r="T15" i="8"/>
  <c r="T59" i="8"/>
  <c r="T81" i="8"/>
  <c r="T70" i="8"/>
  <c r="T103" i="8"/>
  <c r="T92" i="8"/>
  <c r="T26" i="7"/>
  <c r="T48" i="7"/>
  <c r="T59" i="7"/>
  <c r="T37" i="7"/>
  <c r="T70" i="7"/>
  <c r="T15" i="7"/>
  <c r="T70" i="6"/>
  <c r="T81" i="6"/>
  <c r="T26" i="6"/>
  <c r="T15" i="6"/>
  <c r="T59" i="6"/>
  <c r="T48" i="6"/>
  <c r="T37" i="6"/>
  <c r="T48" i="5"/>
  <c r="T70" i="5"/>
  <c r="T37" i="5"/>
  <c r="T59" i="5"/>
  <c r="T15" i="5"/>
  <c r="T26" i="5"/>
  <c r="T81" i="5"/>
  <c r="T37" i="4"/>
  <c r="T59" i="4"/>
  <c r="T26" i="4"/>
  <c r="T48" i="4"/>
  <c r="T70" i="4"/>
  <c r="T15" i="4"/>
  <c r="T81" i="3"/>
  <c r="T70" i="3"/>
  <c r="T125" i="3"/>
  <c r="T136" i="3"/>
  <c r="T103" i="3"/>
  <c r="T92" i="3"/>
  <c r="T48" i="3"/>
  <c r="T114" i="3"/>
  <c r="T59" i="3"/>
  <c r="T158" i="3"/>
  <c r="T147" i="3"/>
  <c r="T26" i="3"/>
  <c r="T15" i="3"/>
  <c r="T37" i="3"/>
  <c r="F12" i="2"/>
  <c r="AJ24" i="10" l="1"/>
  <c r="F43" i="10"/>
  <c r="AJ32" i="10"/>
  <c r="F40" i="10"/>
  <c r="AJ29" i="10"/>
  <c r="F39" i="10"/>
  <c r="AJ28" i="10"/>
  <c r="AL90" i="10"/>
  <c r="E39" i="10"/>
  <c r="AI28" i="10"/>
  <c r="AK83" i="10"/>
  <c r="E40" i="10"/>
  <c r="AI29" i="10"/>
  <c r="F42" i="10"/>
  <c r="AJ31" i="10"/>
  <c r="E44" i="10"/>
  <c r="AI33" i="10"/>
  <c r="F44" i="10"/>
  <c r="AJ33" i="10"/>
  <c r="AI24" i="10"/>
  <c r="F45" i="10"/>
  <c r="AJ34" i="10"/>
  <c r="E43" i="10"/>
  <c r="AI32" i="10"/>
  <c r="AL83" i="10"/>
  <c r="E42" i="10"/>
  <c r="AI31" i="10"/>
  <c r="AK90" i="10"/>
  <c r="E41" i="10"/>
  <c r="AI30" i="10"/>
  <c r="F41" i="10"/>
  <c r="AJ30" i="10"/>
  <c r="E45" i="10"/>
  <c r="AI34" i="10"/>
  <c r="AK72" i="10"/>
  <c r="AK79" i="10"/>
  <c r="AL72" i="10"/>
  <c r="AL79" i="10"/>
  <c r="AJ35" i="10" l="1"/>
  <c r="E56" i="10"/>
  <c r="AI45" i="10"/>
  <c r="E54" i="10"/>
  <c r="AI43" i="10"/>
  <c r="F53" i="10"/>
  <c r="AJ42" i="10"/>
  <c r="F50" i="10"/>
  <c r="AJ39" i="10"/>
  <c r="E50" i="10"/>
  <c r="AI39" i="10"/>
  <c r="F56" i="10"/>
  <c r="AJ45" i="10"/>
  <c r="F52" i="10"/>
  <c r="AJ41" i="10"/>
  <c r="E51" i="10"/>
  <c r="AI40" i="10"/>
  <c r="F51" i="10"/>
  <c r="AJ40" i="10"/>
  <c r="E55" i="10"/>
  <c r="AI44" i="10"/>
  <c r="E52" i="10"/>
  <c r="AI41" i="10"/>
  <c r="E53" i="10"/>
  <c r="AI42" i="10"/>
  <c r="F55" i="10"/>
  <c r="AJ44" i="10"/>
  <c r="AI35" i="10"/>
  <c r="F54" i="10"/>
  <c r="AJ43" i="10"/>
  <c r="AI46" i="10" l="1"/>
  <c r="E64" i="10"/>
  <c r="AI53" i="10"/>
  <c r="F61" i="10"/>
  <c r="AJ50" i="10"/>
  <c r="F63" i="10"/>
  <c r="AJ52" i="10"/>
  <c r="F64" i="10"/>
  <c r="AJ53" i="10"/>
  <c r="E62" i="10"/>
  <c r="AI51" i="10"/>
  <c r="E63" i="10"/>
  <c r="AI52" i="10"/>
  <c r="F65" i="10"/>
  <c r="AJ54" i="10"/>
  <c r="E66" i="10"/>
  <c r="AI55" i="10"/>
  <c r="F67" i="10"/>
  <c r="AJ56" i="10"/>
  <c r="E65" i="10"/>
  <c r="AI54" i="10"/>
  <c r="F66" i="10"/>
  <c r="AJ55" i="10"/>
  <c r="F62" i="10"/>
  <c r="AJ51" i="10"/>
  <c r="E61" i="10"/>
  <c r="AI50" i="10"/>
  <c r="E67" i="10"/>
  <c r="AI56" i="10"/>
  <c r="AJ46" i="10"/>
  <c r="F75" i="10" l="1"/>
  <c r="AJ64" i="10"/>
  <c r="F73" i="10"/>
  <c r="AJ62" i="10"/>
  <c r="F74" i="10"/>
  <c r="AJ63" i="10"/>
  <c r="AJ57" i="10"/>
  <c r="E76" i="10"/>
  <c r="AI65" i="10"/>
  <c r="F72" i="10"/>
  <c r="AJ61" i="10"/>
  <c r="F76" i="10"/>
  <c r="AJ65" i="10"/>
  <c r="AI57" i="10"/>
  <c r="E77" i="10"/>
  <c r="AI66" i="10"/>
  <c r="F77" i="10"/>
  <c r="AJ66" i="10"/>
  <c r="E78" i="10"/>
  <c r="AI67" i="10"/>
  <c r="E74" i="10"/>
  <c r="AI63" i="10"/>
  <c r="E72" i="10"/>
  <c r="AI61" i="10"/>
  <c r="AI68" i="10" s="1"/>
  <c r="F78" i="10"/>
  <c r="AJ67" i="10"/>
  <c r="E73" i="10"/>
  <c r="AI62" i="10"/>
  <c r="E75" i="10"/>
  <c r="AI64" i="10"/>
  <c r="AJ68" i="10" l="1"/>
  <c r="E89" i="10"/>
  <c r="AI89" i="10" s="1"/>
  <c r="AI78" i="10"/>
  <c r="F83" i="10"/>
  <c r="AJ83" i="10" s="1"/>
  <c r="AJ72" i="10"/>
  <c r="E87" i="10"/>
  <c r="AI87" i="10" s="1"/>
  <c r="AI76" i="10"/>
  <c r="E83" i="10"/>
  <c r="AI83" i="10" s="1"/>
  <c r="AI72" i="10"/>
  <c r="E88" i="10"/>
  <c r="AI88" i="10" s="1"/>
  <c r="AI77" i="10"/>
  <c r="E86" i="10"/>
  <c r="AI86" i="10" s="1"/>
  <c r="AI75" i="10"/>
  <c r="E85" i="10"/>
  <c r="AI85" i="10" s="1"/>
  <c r="AI74" i="10"/>
  <c r="F85" i="10"/>
  <c r="AJ85" i="10" s="1"/>
  <c r="AJ74" i="10"/>
  <c r="F87" i="10"/>
  <c r="AJ87" i="10" s="1"/>
  <c r="AJ76" i="10"/>
  <c r="E84" i="10"/>
  <c r="AI84" i="10" s="1"/>
  <c r="AI73" i="10"/>
  <c r="F84" i="10"/>
  <c r="AJ84" i="10" s="1"/>
  <c r="AJ73" i="10"/>
  <c r="F89" i="10"/>
  <c r="AJ89" i="10" s="1"/>
  <c r="AJ78" i="10"/>
  <c r="F88" i="10"/>
  <c r="AJ88" i="10" s="1"/>
  <c r="AJ77" i="10"/>
  <c r="F86" i="10"/>
  <c r="AJ86" i="10" s="1"/>
  <c r="AJ75" i="10"/>
  <c r="AI90" i="10" l="1"/>
  <c r="AJ79" i="10"/>
  <c r="AJ90" i="10"/>
  <c r="AI79" i="10"/>
</calcChain>
</file>

<file path=xl/sharedStrings.xml><?xml version="1.0" encoding="utf-8"?>
<sst xmlns="http://schemas.openxmlformats.org/spreadsheetml/2006/main" count="8070" uniqueCount="257">
  <si>
    <t>Carimbo de data/hora</t>
  </si>
  <si>
    <t>1.1. Área de Concentração</t>
  </si>
  <si>
    <t>1.2. Nível</t>
  </si>
  <si>
    <t>1.3.	Em sua opinião, qual seu nível de fluência (ler, escrever, entender e falar) na língua inglesa?</t>
  </si>
  <si>
    <t>1.4.	Fez alguma parte do curso no exterior? Pode marcar mais de um.</t>
  </si>
  <si>
    <t>1.5.	Como você avalia o nível de dificuldade de publicação em periódicos da sua área?</t>
  </si>
  <si>
    <t>2.1.1.	Estrutura curricular:</t>
  </si>
  <si>
    <t>2.1.2.	Carga horária das disciplinas:</t>
  </si>
  <si>
    <t>2.1.3.	Carga horária total do curso:</t>
  </si>
  <si>
    <t>2.1.4.	Horário das disciplinas:</t>
  </si>
  <si>
    <t>2.1.5.	Orientação aos alunos na matrícula:</t>
  </si>
  <si>
    <t>2.1.6.	Número de docentes:</t>
  </si>
  <si>
    <t>2.1.7.	Qualificação dos docentes:</t>
  </si>
  <si>
    <t>2.1.8.	Qualidade dos projetos de pesquisa:</t>
  </si>
  <si>
    <t>2.1.9.	Envolvimento dos alunos nos projetos de pesquisa:</t>
  </si>
  <si>
    <t>2.1.10.	Articulação de conteúdos entre as disciplinas do curso:</t>
  </si>
  <si>
    <t>2.1.11.	Critérios de avaliação das disciplinas do curso:</t>
  </si>
  <si>
    <t>2.1.12.	Atendimento do curso às necessidades do mercado de trabalho:</t>
  </si>
  <si>
    <t>2.1.13.	Contribuição das disciplinas para a formação técnica do aluno:</t>
  </si>
  <si>
    <t>2.1.14.	Como você autoavalia o seu próprio desempenho:</t>
  </si>
  <si>
    <t>2.2.1.	Dimensões do espaço físico:</t>
  </si>
  <si>
    <t>2.2.2.	Mobiliário:</t>
  </si>
  <si>
    <t>2.2.3.	Ventilação/conforto térmico:</t>
  </si>
  <si>
    <t>2.2.4.	Acústica:</t>
  </si>
  <si>
    <t>2.2.5.	Iluminação:</t>
  </si>
  <si>
    <t>2.2.6.	Limpeza e manutenção do ambiente:</t>
  </si>
  <si>
    <t>2.3.1.	Dimensões do espaço físico:</t>
  </si>
  <si>
    <t>2.3.2.	Mobiliário:</t>
  </si>
  <si>
    <t>2.3.3.	Ventilação/conforto térmico:</t>
  </si>
  <si>
    <t>2.3.4.	Acústica:</t>
  </si>
  <si>
    <t>2.3.5.	Iluminação:</t>
  </si>
  <si>
    <t>2.3.6.	Limpeza e manutenção do ambiente:</t>
  </si>
  <si>
    <t>2.3.7.	Manutenção dos equipamentos:</t>
  </si>
  <si>
    <t>2.4.1.	Instalações físicas:</t>
  </si>
  <si>
    <t>2.4.2.	Acervo de livros do seu curso:</t>
  </si>
  <si>
    <t>2.4.3.	Ventilação/conforto térmico:</t>
  </si>
  <si>
    <t>2.4.4.	Acústica:</t>
  </si>
  <si>
    <t>2.4.5.	Horário de atendimento:</t>
  </si>
  <si>
    <t>2.4.6.	Iluminação:</t>
  </si>
  <si>
    <t>2.4.7.	Limpeza e manutenção do ambiente:</t>
  </si>
  <si>
    <t>2.5.1.	Área de convivência:</t>
  </si>
  <si>
    <t>2.5.2.	Sinalização dos setores:</t>
  </si>
  <si>
    <t>2.5.3.	Iluminação:</t>
  </si>
  <si>
    <t>2.5.4.	Estacionamento:</t>
  </si>
  <si>
    <t>2.5.5.	Segurança:</t>
  </si>
  <si>
    <t>2.5.6.	Instalações sanitárias:</t>
  </si>
  <si>
    <t>2.6.1.	Atuação da Coordenadoria:</t>
  </si>
  <si>
    <t>2.6.2.	Atuação da secretaria:</t>
  </si>
  <si>
    <t>2.6.3.	Atendimento na biblioteca:</t>
  </si>
  <si>
    <t>2.6.4.	Atendimento na Reitoria e/ou na Pró-Reitoria:</t>
  </si>
  <si>
    <t>2.6.5.	Homepage do PPGEC:</t>
  </si>
  <si>
    <t>2.6.6.	Instagram do PPGEC:</t>
  </si>
  <si>
    <t>2.6.7.	Twitter do PPGEC:</t>
  </si>
  <si>
    <t>2.6.8.	Facebook do PPGEC:</t>
  </si>
  <si>
    <t>2.6.9.	Youtube do PPGEC:</t>
  </si>
  <si>
    <t>3.1.1.	Discussão do programa das disciplinas com os alunos:</t>
  </si>
  <si>
    <t>3.1.2.	Atualização da bibliografia básica das disciplinas:</t>
  </si>
  <si>
    <t>3.1.3.	Domínio do conteúdo ministrado em sala de aula:</t>
  </si>
  <si>
    <t>3.1.4.	Clareza na transmissão dos conteúdos ministrados em sala de aula:</t>
  </si>
  <si>
    <t>3.1.5.	Coerência dos procedimentos de avaliação:</t>
  </si>
  <si>
    <t>3.1.6.	Retorno dos resultados da avaliação da aprendizagem aos alunos:</t>
  </si>
  <si>
    <t>3.1.7.	Incentivo à pesquisa nas disciplinas:</t>
  </si>
  <si>
    <t>3.1.8.	Comparecimento às aulas nos dias programados:</t>
  </si>
  <si>
    <t>3.1.9.	Comparecimento às aulas nos horários programados:</t>
  </si>
  <si>
    <t>3.1.10.	Cumprimento integral do tempo dedicados às aulas:</t>
  </si>
  <si>
    <t>3.1.11.	Relação interpessoal (convivência) com os alunos:</t>
  </si>
  <si>
    <t>3.1.12.	Valorização do posicionamento reflexivo do aluno em sala de aula:</t>
  </si>
  <si>
    <t>3.1.13.	Postura ética e profissional diante da turma:</t>
  </si>
  <si>
    <t>Tecnologia Ambiental e Recursos Hídricos, com ênfase em Tecnologia Ambiental</t>
  </si>
  <si>
    <t>Mestrado</t>
  </si>
  <si>
    <t>Não</t>
  </si>
  <si>
    <t>Alto</t>
  </si>
  <si>
    <t>Muito bom</t>
  </si>
  <si>
    <t>Bom</t>
  </si>
  <si>
    <t>Regular</t>
  </si>
  <si>
    <t>Desconheço</t>
  </si>
  <si>
    <t>Doutorado</t>
  </si>
  <si>
    <t>Doutorado-Sanduíche</t>
  </si>
  <si>
    <t>Geotecnia</t>
  </si>
  <si>
    <t>Altíssimo</t>
  </si>
  <si>
    <t>Fraco</t>
  </si>
  <si>
    <t>Simulação e Gerenciamento de Reservatórios de Petróleo</t>
  </si>
  <si>
    <t>Transportes e Gestão das Infraestruturas Urbanas</t>
  </si>
  <si>
    <t>Estruturas, com ênfase em Construção Civil</t>
  </si>
  <si>
    <t>Estruturas</t>
  </si>
  <si>
    <t>Médio</t>
  </si>
  <si>
    <t>Tecnologia Ambiental e Recursos Hídricos, com ênfase em Recursos Hídricos</t>
  </si>
  <si>
    <t>Baixo</t>
  </si>
  <si>
    <t>Área de Concentração</t>
  </si>
  <si>
    <t>Nº.</t>
  </si>
  <si>
    <t>Quant.</t>
  </si>
  <si>
    <t>ME</t>
  </si>
  <si>
    <t>DO</t>
  </si>
  <si>
    <t>1.3. Em sua opinião, qual seu nível de fluência (ler, escrever, entender e falar) na língua inglesa?</t>
  </si>
  <si>
    <t>SOMA</t>
  </si>
  <si>
    <t>1.4. Fez alguma parte do curso no exterior? Pode marcar mais de um.</t>
  </si>
  <si>
    <t>Dupla Titulação</t>
  </si>
  <si>
    <t>Cotutela</t>
  </si>
  <si>
    <t>Estágio Disc.</t>
  </si>
  <si>
    <t>Estágio Discente</t>
  </si>
  <si>
    <t>1.5. Como você avalia o nível de dificuldade de publicação em periódicos da sua área?</t>
  </si>
  <si>
    <t>Baixíssimo</t>
  </si>
  <si>
    <t>Muito Bom</t>
  </si>
  <si>
    <t>2.1.1. Estrutura curricular:</t>
  </si>
  <si>
    <t>2.1.2. Carga horária das disciplinas:</t>
  </si>
  <si>
    <t>2.1.3. Carga horária total do curso:</t>
  </si>
  <si>
    <t>2.1.4. Horário das disciplinas:</t>
  </si>
  <si>
    <t>2.1.5. Orientação aos alunos na matrícula:</t>
  </si>
  <si>
    <t>2.1.6. Número de docentes:</t>
  </si>
  <si>
    <t>2.1.7. Qualificação dos docentes:</t>
  </si>
  <si>
    <t>2.1.8. Qualidade dos projetos de pesquisa:</t>
  </si>
  <si>
    <t>2.1.9. Envolvimento dos alunos nos projetos de pesquisa:</t>
  </si>
  <si>
    <t>2.1.10. Articulação de conteúdos entre as disciplinas do curso:</t>
  </si>
  <si>
    <t>2.1.11. Critérios de avaliação das disciplinas do curso:</t>
  </si>
  <si>
    <t>2.1.12. Atendimento do curso às necessidades do mercado de trabalho:</t>
  </si>
  <si>
    <t>2.1.13. Contribuição das disciplinas para a formação técnica do aluno:</t>
  </si>
  <si>
    <t>2.1.14. Como você autoavalia o seu próprio desempenho:</t>
  </si>
  <si>
    <t>2.2.1. Dimensões do espaço físico:</t>
  </si>
  <si>
    <t>2.2.2. Mobiliário:</t>
  </si>
  <si>
    <t>2.2.3. Ventilação/conforto térmico:</t>
  </si>
  <si>
    <t>2.2.4. Acústica:</t>
  </si>
  <si>
    <t>2.2.5. Iluminação:</t>
  </si>
  <si>
    <t>2.2.6. Limpeza e manutenção do ambiente:</t>
  </si>
  <si>
    <t>Soma</t>
  </si>
  <si>
    <t>Média</t>
  </si>
  <si>
    <t>1 discente de Geotecnia não respondeu.</t>
  </si>
  <si>
    <t>2.3.1. Dimensões do espaço físico:</t>
  </si>
  <si>
    <t>2.3.2. Mobiliário:</t>
  </si>
  <si>
    <t>2.3.3. Ventilação/conforto térmico:</t>
  </si>
  <si>
    <t>2.3.4. Acústica:</t>
  </si>
  <si>
    <t>2.3.5. Iluminação:</t>
  </si>
  <si>
    <t>2.3.6. Limpeza e manutenção do ambiente:</t>
  </si>
  <si>
    <t>2.3.7. Manutenção dos equipamentos:</t>
  </si>
  <si>
    <t>2.4.1. Instalações físicas:</t>
  </si>
  <si>
    <t>2.4.2. Acervo de livros do seu curso:</t>
  </si>
  <si>
    <t>2.4.3. Ventilação/conforto térmico:</t>
  </si>
  <si>
    <t>2.4.4. Acústica:</t>
  </si>
  <si>
    <t>2.4.5. Horário de atendimento:</t>
  </si>
  <si>
    <t>2.4.6. Iluminação:</t>
  </si>
  <si>
    <t>2.4.7. Limpeza e manutenção do ambiente:</t>
  </si>
  <si>
    <t>2.6.1. Atuação da Coordenadoria:</t>
  </si>
  <si>
    <t>2.6.2. Atuação da secretaria:</t>
  </si>
  <si>
    <t>2.6.3. Atendimento na biblioteca:</t>
  </si>
  <si>
    <t>2.6.4. Atendimento na Reitoria e/ou na Pró-Reitoria:</t>
  </si>
  <si>
    <t>2.5.1. Área de convivência:</t>
  </si>
  <si>
    <t>2.5.2. Sinalização dos setores:</t>
  </si>
  <si>
    <t>2.5.3. Iluminação:</t>
  </si>
  <si>
    <t>2.5.4. Estacionamento:</t>
  </si>
  <si>
    <t>2.5.5. Segurança:</t>
  </si>
  <si>
    <t>2.5.6. Instalações sanitárias:</t>
  </si>
  <si>
    <t>2.6.5. Homepage do PPGEC:</t>
  </si>
  <si>
    <t>2.6.6. Instagram do PPGEC:</t>
  </si>
  <si>
    <t>2.6.7. Twitter do PPGEC:</t>
  </si>
  <si>
    <t>2.6.8. Facebook do PPGEC:</t>
  </si>
  <si>
    <t>2.6.9. Youtube do PPGEC:</t>
  </si>
  <si>
    <t>3.1.1. Discussão do programa das disciplinas com os alunos:</t>
  </si>
  <si>
    <t>3.1.2. Atualização da bibliografia básica das disciplinas:</t>
  </si>
  <si>
    <t>3.1.3. Domínio do conteúdo ministrado em sala de aula:</t>
  </si>
  <si>
    <t>3.1.4. Clareza na transmissão dos conteúdos ministrados em sala de aula:</t>
  </si>
  <si>
    <t>3.1.5. Coerência dos procedimentos de avaliação:</t>
  </si>
  <si>
    <t>3.1.6. Retorno dos resultados da avaliação da aprendizagem aos alunos:</t>
  </si>
  <si>
    <t>3.1.7. Incentivo à pesquisa nas disciplinas:</t>
  </si>
  <si>
    <t>3.1.8. Comparecimento às aulas nos dias programados:</t>
  </si>
  <si>
    <t>3.1.9. Comparecimento às aulas nos horários programados:</t>
  </si>
  <si>
    <t>3.1.10. Cumprimento integral do tempo dedicados às aulas:</t>
  </si>
  <si>
    <t>3.1.11. Relação interpessoal (convivência) com os alunos:</t>
  </si>
  <si>
    <t>3.1.12. Valorização do posicionamento reflexivo do aluno em sala de aula:</t>
  </si>
  <si>
    <t>3.1.13. Postura ética e profissional diante da turma:</t>
  </si>
  <si>
    <t>PARTE 1 – INFORMAÇÕES GERAIS</t>
  </si>
  <si>
    <t>PARTE 2 - DISCENTE AVALIANDO A INSTITUIÇÃO</t>
  </si>
  <si>
    <t>2.2. AVALIAÇÃO DA INFRAESTRUTURA DE SALAS DE AULA - Como você avalia a sala de aula:</t>
  </si>
  <si>
    <t>2.1. AVALIAÇÃO DO CURSO - Como você avalia a qualidade do seu curso com relação a:</t>
  </si>
  <si>
    <t>2.3. AVALIAÇÃO DA INFRAESTRUTURA DOS LABORATÓRIOS - Como você avalia os laboratórios:</t>
  </si>
  <si>
    <t>2.4. AVALIAÇÃO DAS BIBLIOTECAS - Como você avalia as bibliotecas:</t>
  </si>
  <si>
    <t>2.5. AVALIAÇÃO DO ESPAÇO DO PROGRAMA - Como você avalia o ambiente interno do PPGEC:</t>
  </si>
  <si>
    <t>2.6. AVALIAÇÃO DOS SETORES TÉCNICOS-ADMINISTRATIVO - Como você avalia o setor técnico-administrativo do PPGEC:</t>
  </si>
  <si>
    <t>PARTE 3 - DISCENTE AVALIANDO DOCENTE</t>
  </si>
  <si>
    <t>3.1. DESEMPENHO ACADÊMICO – De uma maneira geral, como você avalia o corpo docente do PPGEC:</t>
  </si>
  <si>
    <t>MÉDIA</t>
  </si>
  <si>
    <t>Inglês</t>
  </si>
  <si>
    <t>Publicação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</si>
  <si>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</si>
  <si>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</si>
  <si>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</si>
  <si>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</si>
  <si>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</si>
  <si>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</si>
  <si>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</si>
  <si>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</si>
  <si>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</si>
  <si>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</si>
  <si>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</si>
  <si>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</si>
  <si>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</si>
  <si>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</si>
  <si>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2.2.1</t>
  </si>
  <si>
    <t>2.2.2</t>
  </si>
  <si>
    <t>2.2.3</t>
  </si>
  <si>
    <t>2.2.4</t>
  </si>
  <si>
    <t>2.2.5</t>
  </si>
  <si>
    <t>2.2.6</t>
  </si>
  <si>
    <t>2.3.1</t>
  </si>
  <si>
    <t>2.3.2</t>
  </si>
  <si>
    <t>2.3.3</t>
  </si>
  <si>
    <t>2.3.4</t>
  </si>
  <si>
    <t>2.3.5</t>
  </si>
  <si>
    <t>2.3.6</t>
  </si>
  <si>
    <t>2.3.7</t>
  </si>
  <si>
    <t>2.4.1</t>
  </si>
  <si>
    <t>2.4.2</t>
  </si>
  <si>
    <t>2.4.3</t>
  </si>
  <si>
    <t>2.4.4</t>
  </si>
  <si>
    <t>2.4.5</t>
  </si>
  <si>
    <t>2.4.6</t>
  </si>
  <si>
    <t>2.4.7</t>
  </si>
  <si>
    <t>2.5.1</t>
  </si>
  <si>
    <t>2.5.2</t>
  </si>
  <si>
    <t>2.5.3</t>
  </si>
  <si>
    <t>2.5.4</t>
  </si>
  <si>
    <t>2.5.5</t>
  </si>
  <si>
    <t>2.5.6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</si>
  <si>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</si>
  <si>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</si>
  <si>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</si>
  <si>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</si>
  <si>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</si>
  <si>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</si>
  <si>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</si>
  <si>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</si>
  <si>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</si>
  <si>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</si>
  <si>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</si>
  <si>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</si>
  <si>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</si>
  <si>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</si>
  <si>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</si>
  <si>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</si>
  <si>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</si>
  <si>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</si>
  <si>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</si>
  <si>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</si>
  <si>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</si>
  <si>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</si>
  <si>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1 discente de Geotecnia e 1 de Transportes não responderam.</t>
  </si>
  <si>
    <t>Discentes Respondentes</t>
  </si>
  <si>
    <t>Nota Média por Área</t>
  </si>
  <si>
    <t>PARTE 3 - DESEMPENHO ACADÊMICO</t>
  </si>
  <si>
    <t>PARTE 2.6 - AVALIAÇÃO DOS SETORES TÉCNICOS-ADMINISTRATIVO</t>
  </si>
  <si>
    <t>PARTE 2.5 - AVALIAÇÃO DO ESPAÇO DO PROGRAMA</t>
  </si>
  <si>
    <t>PARTE 2.4 - AVALIAÇÃO DAS BIBLIOTECAS</t>
  </si>
  <si>
    <t>PARTE 2.3 - AVALIAÇÃO DA INFRAESTRUTURA DOS LABORATÓRIOS</t>
  </si>
  <si>
    <t>PARTE 2.2 - AVALIAÇÃO DA INFRAESTRUTURA DE SALAS DE AULA</t>
  </si>
  <si>
    <t>PARTE 2.1 - AVALIAÇÃO DO CURSO</t>
  </si>
  <si>
    <t>PARTE 1 - INFORMAÇÕES GERAIS</t>
  </si>
  <si>
    <t>Fluência em Inglês</t>
  </si>
  <si>
    <t>Dificuldade de Publicação na Área</t>
  </si>
  <si>
    <t>Fluência e publicação foram respondidas numa escala de 0 a 10, onde 0 devia ser entendido como "muito baixa" e 10 como "muito alta"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</si>
</sst>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8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0" fillId="2" borderId="0" xfId="0" applyFont="1" applyFill="1" applyAlignment="1"/>
    <xf numFmtId="0" fontId="3" fillId="2" borderId="0" xfId="0" applyFont="1" applyFill="1" applyAlignment="1"/>
    <xf numFmtId="0" fontId="2" fillId="0" borderId="0" xfId="0" applyFont="1"/>
    <xf numFmtId="0" fontId="1" fillId="2" borderId="0" xfId="0" applyFont="1" applyFill="1" applyAlignme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/>
    <xf numFmtId="0" fontId="5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/>
    <xf numFmtId="0" fontId="4" fillId="0" borderId="1" xfId="0" applyFont="1" applyBorder="1" applyAlignme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2" fontId="5" fillId="5" borderId="3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H87"/>
  <sheetViews>
    <sheetView topLeftCell="AQ1" workbookViewId="0">
      <pane ySplit="1" topLeftCell="A8" activePane="bottomLeft" state="frozen"/>
      <selection pane="bottomLeft" activeCell="D1" sqref="D1:G1048576"/>
    </sheetView>
  </sheetViews>
  <sheetFormatPr defaultColWidth="14.44140625" defaultRowHeight="15.75" customHeight="1" x14ac:dyDescent="0.25"/>
  <cols>
    <col min="1" max="2" width="21.5546875" customWidth="1"/>
    <col min="3" max="3" width="21.5546875" hidden="1" customWidth="1"/>
    <col min="4" max="4" width="21.5546875" customWidth="1"/>
    <col min="5" max="6" width="21.5546875" hidden="1" customWidth="1"/>
    <col min="7" max="7" width="21.5546875" customWidth="1"/>
    <col min="8" max="8" width="21.5546875" hidden="1" customWidth="1"/>
    <col min="9" max="9" width="21.5546875" customWidth="1"/>
    <col min="10" max="10" width="21.5546875" hidden="1" customWidth="1"/>
    <col min="11" max="11" width="21.5546875" customWidth="1"/>
    <col min="12" max="12" width="21.5546875" hidden="1" customWidth="1"/>
    <col min="13" max="13" width="21.5546875" customWidth="1"/>
    <col min="14" max="14" width="21.5546875" hidden="1" customWidth="1"/>
    <col min="15" max="15" width="21.5546875" style="4" customWidth="1"/>
    <col min="16" max="16" width="21.5546875" style="4" hidden="1" customWidth="1"/>
    <col min="17" max="17" width="21.5546875" customWidth="1"/>
    <col min="18" max="18" width="21.5546875" hidden="1" customWidth="1"/>
    <col min="19" max="19" width="21.5546875" customWidth="1"/>
    <col min="20" max="20" width="21.5546875" hidden="1" customWidth="1"/>
    <col min="21" max="21" width="21.5546875" customWidth="1"/>
    <col min="22" max="22" width="21.5546875" hidden="1" customWidth="1"/>
    <col min="23" max="23" width="21.5546875" customWidth="1"/>
    <col min="24" max="24" width="21.5546875" hidden="1" customWidth="1"/>
    <col min="25" max="25" width="21.5546875" customWidth="1"/>
    <col min="26" max="26" width="21.5546875" hidden="1" customWidth="1"/>
    <col min="27" max="27" width="21.5546875" customWidth="1"/>
    <col min="28" max="28" width="21.5546875" hidden="1" customWidth="1"/>
    <col min="29" max="29" width="21.5546875" customWidth="1"/>
    <col min="30" max="30" width="21.5546875" hidden="1" customWidth="1"/>
    <col min="31" max="31" width="21.5546875" customWidth="1"/>
    <col min="32" max="32" width="21.5546875" hidden="1" customWidth="1"/>
    <col min="33" max="33" width="21.5546875" customWidth="1"/>
    <col min="34" max="34" width="21.5546875" hidden="1" customWidth="1"/>
    <col min="35" max="35" width="21.5546875" customWidth="1"/>
    <col min="36" max="36" width="21.5546875" hidden="1" customWidth="1"/>
    <col min="37" max="37" width="21.5546875" customWidth="1"/>
    <col min="38" max="38" width="21.5546875" hidden="1" customWidth="1"/>
    <col min="39" max="39" width="21.5546875" customWidth="1"/>
    <col min="40" max="40" width="21.5546875" hidden="1" customWidth="1"/>
    <col min="41" max="41" width="21.5546875" customWidth="1"/>
    <col min="42" max="42" width="21.5546875" hidden="1" customWidth="1"/>
    <col min="43" max="43" width="21.5546875" customWidth="1"/>
    <col min="44" max="44" width="21.5546875" hidden="1" customWidth="1"/>
    <col min="45" max="45" width="21.5546875" customWidth="1"/>
    <col min="46" max="46" width="21.5546875" hidden="1" customWidth="1"/>
    <col min="47" max="47" width="21.5546875" customWidth="1"/>
    <col min="48" max="48" width="21.5546875" hidden="1" customWidth="1"/>
    <col min="49" max="49" width="21.5546875" customWidth="1"/>
    <col min="50" max="50" width="21.5546875" hidden="1" customWidth="1"/>
    <col min="51" max="51" width="21.5546875" customWidth="1"/>
    <col min="52" max="52" width="21.5546875" hidden="1" customWidth="1"/>
    <col min="53" max="53" width="21.5546875" customWidth="1"/>
    <col min="54" max="54" width="21.5546875" hidden="1" customWidth="1"/>
    <col min="55" max="55" width="21.5546875" customWidth="1"/>
    <col min="56" max="56" width="21.5546875" hidden="1" customWidth="1"/>
    <col min="57" max="57" width="21.5546875" customWidth="1"/>
    <col min="58" max="58" width="21.5546875" hidden="1" customWidth="1"/>
    <col min="59" max="59" width="21.5546875" customWidth="1"/>
    <col min="60" max="60" width="21.5546875" hidden="1" customWidth="1"/>
    <col min="61" max="61" width="21.5546875" customWidth="1"/>
    <col min="62" max="62" width="21.5546875" hidden="1" customWidth="1"/>
    <col min="63" max="63" width="21.5546875" customWidth="1"/>
    <col min="64" max="64" width="21.5546875" hidden="1" customWidth="1"/>
    <col min="65" max="65" width="21.5546875" customWidth="1"/>
    <col min="66" max="66" width="21.5546875" hidden="1" customWidth="1"/>
    <col min="67" max="67" width="21.5546875" customWidth="1"/>
    <col min="68" max="68" width="21.5546875" hidden="1" customWidth="1"/>
    <col min="69" max="69" width="21.5546875" customWidth="1"/>
    <col min="70" max="70" width="21.5546875" hidden="1" customWidth="1"/>
    <col min="71" max="71" width="21.5546875" customWidth="1"/>
    <col min="72" max="72" width="21.5546875" hidden="1" customWidth="1"/>
    <col min="73" max="73" width="21.5546875" customWidth="1"/>
    <col min="74" max="74" width="21.5546875" hidden="1" customWidth="1"/>
    <col min="75" max="75" width="21.5546875" customWidth="1"/>
    <col min="76" max="76" width="21.5546875" hidden="1" customWidth="1"/>
    <col min="77" max="77" width="21.5546875" customWidth="1"/>
    <col min="78" max="78" width="21.5546875" hidden="1" customWidth="1"/>
    <col min="79" max="79" width="21.5546875" customWidth="1"/>
    <col min="80" max="80" width="21.5546875" hidden="1" customWidth="1"/>
    <col min="81" max="81" width="21.5546875" customWidth="1"/>
    <col min="82" max="82" width="21.5546875" hidden="1" customWidth="1"/>
    <col min="83" max="83" width="21.5546875" customWidth="1"/>
    <col min="84" max="84" width="21.5546875" hidden="1" customWidth="1"/>
    <col min="85" max="85" width="21.5546875" customWidth="1"/>
    <col min="86" max="86" width="21.5546875" hidden="1" customWidth="1"/>
    <col min="87" max="87" width="21.5546875" customWidth="1"/>
    <col min="88" max="88" width="21.5546875" hidden="1" customWidth="1"/>
    <col min="89" max="89" width="21.5546875" customWidth="1"/>
    <col min="90" max="90" width="21.5546875" hidden="1" customWidth="1"/>
    <col min="91" max="91" width="21.5546875" customWidth="1"/>
    <col min="92" max="92" width="21.5546875" hidden="1" customWidth="1"/>
    <col min="93" max="93" width="21.5546875" customWidth="1"/>
    <col min="94" max="94" width="21.5546875" hidden="1" customWidth="1"/>
    <col min="95" max="95" width="21.5546875" customWidth="1"/>
    <col min="96" max="96" width="21.5546875" hidden="1" customWidth="1"/>
    <col min="97" max="97" width="21.5546875" customWidth="1"/>
    <col min="98" max="98" width="21.5546875" hidden="1" customWidth="1"/>
    <col min="99" max="99" width="21.5546875" customWidth="1"/>
    <col min="100" max="100" width="21.5546875" hidden="1" customWidth="1"/>
    <col min="101" max="101" width="21.5546875" customWidth="1"/>
    <col min="102" max="102" width="21.5546875" hidden="1" customWidth="1"/>
    <col min="103" max="103" width="21.5546875" customWidth="1"/>
    <col min="104" max="104" width="21.5546875" hidden="1" customWidth="1"/>
    <col min="105" max="105" width="21.5546875" customWidth="1"/>
    <col min="106" max="106" width="21.5546875" hidden="1" customWidth="1"/>
    <col min="107" max="107" width="21.5546875" customWidth="1"/>
    <col min="108" max="108" width="21.5546875" hidden="1" customWidth="1"/>
    <col min="109" max="109" width="21.5546875" customWidth="1"/>
    <col min="110" max="110" width="21.5546875" hidden="1" customWidth="1"/>
    <col min="111" max="111" width="21.5546875" customWidth="1"/>
    <col min="112" max="112" width="21.5546875" hidden="1" customWidth="1"/>
    <col min="113" max="113" width="21.5546875" customWidth="1"/>
    <col min="114" max="114" width="21.5546875" hidden="1" customWidth="1"/>
    <col min="115" max="115" width="21.5546875" customWidth="1"/>
    <col min="116" max="116" width="21.5546875" hidden="1" customWidth="1"/>
    <col min="117" max="117" width="21.5546875" customWidth="1"/>
    <col min="118" max="118" width="21.5546875" hidden="1" customWidth="1"/>
    <col min="119" max="119" width="21.5546875" customWidth="1"/>
    <col min="120" max="120" width="21.5546875" hidden="1" customWidth="1"/>
    <col min="121" max="121" width="21.5546875" customWidth="1"/>
    <col min="122" max="122" width="21.5546875" hidden="1" customWidth="1"/>
    <col min="123" max="123" width="21.5546875" customWidth="1"/>
    <col min="124" max="124" width="21.5546875" hidden="1" customWidth="1"/>
    <col min="125" max="125" width="21.5546875" customWidth="1"/>
    <col min="126" max="126" width="21.5546875" hidden="1" customWidth="1"/>
    <col min="127" max="127" width="21.5546875" customWidth="1"/>
    <col min="128" max="128" width="21.5546875" hidden="1" customWidth="1"/>
    <col min="129" max="129" width="21.5546875" customWidth="1"/>
    <col min="130" max="130" width="21.5546875" hidden="1" customWidth="1"/>
    <col min="131" max="131" width="21.5546875" customWidth="1"/>
    <col min="132" max="132" width="21.5546875" hidden="1" customWidth="1"/>
    <col min="133" max="133" width="21.5546875" customWidth="1"/>
    <col min="134" max="134" width="21.5546875" hidden="1" customWidth="1"/>
    <col min="135" max="135" width="21.5546875" customWidth="1"/>
    <col min="136" max="136" width="21.5546875" hidden="1" customWidth="1"/>
    <col min="137" max="137" width="21.5546875" customWidth="1"/>
    <col min="138" max="138" width="21.5546875" hidden="1" customWidth="1"/>
    <col min="139" max="143" width="21.5546875" customWidth="1"/>
  </cols>
  <sheetData>
    <row r="1" spans="1:138" ht="13.2" x14ac:dyDescent="0.25">
      <c r="A1" s="1" t="s">
        <v>0</v>
      </c>
      <c r="B1" s="6" t="s">
        <v>1</v>
      </c>
      <c r="C1" s="6"/>
      <c r="D1" s="1" t="s">
        <v>2</v>
      </c>
      <c r="E1" s="1"/>
      <c r="F1" s="1"/>
      <c r="G1" s="6" t="s">
        <v>3</v>
      </c>
      <c r="H1" s="6"/>
      <c r="I1" s="6" t="s">
        <v>4</v>
      </c>
      <c r="J1" s="6"/>
      <c r="K1" s="6"/>
      <c r="L1" s="6"/>
      <c r="M1" s="6" t="s">
        <v>5</v>
      </c>
      <c r="N1" s="6"/>
      <c r="O1" s="24" t="s">
        <v>6</v>
      </c>
      <c r="P1" s="25"/>
      <c r="Q1" s="6" t="s">
        <v>7</v>
      </c>
      <c r="R1" s="6"/>
      <c r="S1" s="6" t="s">
        <v>8</v>
      </c>
      <c r="T1" s="6"/>
      <c r="U1" s="1" t="s">
        <v>9</v>
      </c>
      <c r="V1" s="1"/>
      <c r="W1" s="1" t="s">
        <v>10</v>
      </c>
      <c r="X1" s="1"/>
      <c r="Y1" s="1" t="s">
        <v>11</v>
      </c>
      <c r="Z1" s="1"/>
      <c r="AA1" s="1" t="s">
        <v>12</v>
      </c>
      <c r="AB1" s="1"/>
      <c r="AC1" s="1" t="s">
        <v>13</v>
      </c>
      <c r="AD1" s="1"/>
      <c r="AE1" s="1" t="s">
        <v>14</v>
      </c>
      <c r="AF1" s="1"/>
      <c r="AG1" s="1" t="s">
        <v>15</v>
      </c>
      <c r="AH1" s="1"/>
      <c r="AI1" s="1" t="s">
        <v>16</v>
      </c>
      <c r="AJ1" s="1"/>
      <c r="AK1" s="1" t="s">
        <v>17</v>
      </c>
      <c r="AL1" s="1"/>
      <c r="AM1" s="1" t="s">
        <v>18</v>
      </c>
      <c r="AN1" s="1"/>
      <c r="AO1" s="1" t="s">
        <v>19</v>
      </c>
      <c r="AP1" s="1"/>
      <c r="AQ1" s="1" t="s">
        <v>20</v>
      </c>
      <c r="AR1" s="1"/>
      <c r="AS1" s="1" t="s">
        <v>21</v>
      </c>
      <c r="AT1" s="1"/>
      <c r="AU1" s="1" t="s">
        <v>22</v>
      </c>
      <c r="AV1" s="1"/>
      <c r="AW1" s="1" t="s">
        <v>23</v>
      </c>
      <c r="AX1" s="1"/>
      <c r="AY1" s="1" t="s">
        <v>24</v>
      </c>
      <c r="AZ1" s="1"/>
      <c r="BA1" s="1" t="s">
        <v>25</v>
      </c>
      <c r="BB1" s="1"/>
      <c r="BC1" s="1" t="s">
        <v>26</v>
      </c>
      <c r="BD1" s="1"/>
      <c r="BE1" s="1" t="s">
        <v>27</v>
      </c>
      <c r="BF1" s="1"/>
      <c r="BG1" s="1" t="s">
        <v>28</v>
      </c>
      <c r="BH1" s="1"/>
      <c r="BI1" s="1" t="s">
        <v>29</v>
      </c>
      <c r="BJ1" s="1"/>
      <c r="BK1" s="1" t="s">
        <v>30</v>
      </c>
      <c r="BL1" s="1"/>
      <c r="BM1" s="1" t="s">
        <v>31</v>
      </c>
      <c r="BN1" s="1"/>
      <c r="BO1" s="1" t="s">
        <v>32</v>
      </c>
      <c r="BP1" s="1"/>
      <c r="BQ1" s="1" t="s">
        <v>33</v>
      </c>
      <c r="BR1" s="1"/>
      <c r="BS1" s="1" t="s">
        <v>34</v>
      </c>
      <c r="BT1" s="1"/>
      <c r="BU1" s="1" t="s">
        <v>35</v>
      </c>
      <c r="BV1" s="1"/>
      <c r="BW1" s="1" t="s">
        <v>36</v>
      </c>
      <c r="BX1" s="1"/>
      <c r="BY1" s="1" t="s">
        <v>37</v>
      </c>
      <c r="BZ1" s="1"/>
      <c r="CA1" s="1" t="s">
        <v>38</v>
      </c>
      <c r="CB1" s="1"/>
      <c r="CC1" s="1" t="s">
        <v>39</v>
      </c>
      <c r="CD1" s="1"/>
      <c r="CE1" s="1" t="s">
        <v>40</v>
      </c>
      <c r="CF1" s="1"/>
      <c r="CG1" s="1" t="s">
        <v>41</v>
      </c>
      <c r="CH1" s="1"/>
      <c r="CI1" s="1" t="s">
        <v>42</v>
      </c>
      <c r="CJ1" s="1"/>
      <c r="CK1" s="1" t="s">
        <v>43</v>
      </c>
      <c r="CL1" s="1"/>
      <c r="CM1" s="1" t="s">
        <v>44</v>
      </c>
      <c r="CN1" s="1"/>
      <c r="CO1" s="1" t="s">
        <v>45</v>
      </c>
      <c r="CP1" s="1"/>
      <c r="CQ1" s="1" t="s">
        <v>46</v>
      </c>
      <c r="CR1" s="1"/>
      <c r="CS1" s="1" t="s">
        <v>47</v>
      </c>
      <c r="CT1" s="1"/>
      <c r="CU1" s="1" t="s">
        <v>48</v>
      </c>
      <c r="CV1" s="1"/>
      <c r="CW1" s="1" t="s">
        <v>49</v>
      </c>
      <c r="CX1" s="1"/>
      <c r="CY1" s="1" t="s">
        <v>50</v>
      </c>
      <c r="CZ1" s="1"/>
      <c r="DA1" s="1" t="s">
        <v>51</v>
      </c>
      <c r="DB1" s="1"/>
      <c r="DC1" s="1" t="s">
        <v>52</v>
      </c>
      <c r="DD1" s="1"/>
      <c r="DE1" s="1" t="s">
        <v>53</v>
      </c>
      <c r="DF1" s="1"/>
      <c r="DG1" s="1" t="s">
        <v>54</v>
      </c>
      <c r="DH1" s="1"/>
      <c r="DI1" s="1" t="s">
        <v>55</v>
      </c>
      <c r="DJ1" s="1"/>
      <c r="DK1" s="1" t="s">
        <v>56</v>
      </c>
      <c r="DL1" s="1"/>
      <c r="DM1" s="1" t="s">
        <v>57</v>
      </c>
      <c r="DN1" s="1"/>
      <c r="DO1" s="1" t="s">
        <v>58</v>
      </c>
      <c r="DP1" s="1"/>
      <c r="DQ1" s="1" t="s">
        <v>59</v>
      </c>
      <c r="DR1" s="1"/>
      <c r="DS1" s="1" t="s">
        <v>60</v>
      </c>
      <c r="DT1" s="1"/>
      <c r="DU1" s="1" t="s">
        <v>61</v>
      </c>
      <c r="DV1" s="1"/>
      <c r="DW1" s="1" t="s">
        <v>62</v>
      </c>
      <c r="DX1" s="1"/>
      <c r="DY1" s="1" t="s">
        <v>63</v>
      </c>
      <c r="DZ1" s="1"/>
      <c r="EA1" s="1" t="s">
        <v>64</v>
      </c>
      <c r="EB1" s="1"/>
      <c r="EC1" s="1" t="s">
        <v>65</v>
      </c>
      <c r="ED1" s="1"/>
      <c r="EE1" s="1" t="s">
        <v>66</v>
      </c>
      <c r="EF1" s="1"/>
      <c r="EG1" s="1" t="s">
        <v>67</v>
      </c>
    </row>
    <row r="2" spans="1:138" ht="13.2" x14ac:dyDescent="0.25">
      <c r="A2" s="2">
        <v>44245.586434745375</v>
      </c>
      <c r="B2" s="3" t="s">
        <v>68</v>
      </c>
      <c r="C2" s="20">
        <f>VLOOKUP(B2,'Parte 1'!$C$5:$D$11,2,FALSE)</f>
        <v>100001</v>
      </c>
      <c r="D2" s="3" t="s">
        <v>69</v>
      </c>
      <c r="E2" s="20">
        <f>IF(D2="Mestrado",1,11)</f>
        <v>1</v>
      </c>
      <c r="F2" s="20">
        <f>C2*E2</f>
        <v>100001</v>
      </c>
      <c r="G2" s="3">
        <v>8</v>
      </c>
      <c r="H2" s="22">
        <f>C2*G2*E2</f>
        <v>800008</v>
      </c>
      <c r="I2" s="3" t="s">
        <v>70</v>
      </c>
      <c r="J2" s="20">
        <f>C2*E2*(IF(I2="Doutorado-Sanduíche",1,IF(I2="Dupla Titulação",2,IF(I2="Cotutela",3,IF(I2="Estágio Discente",4,IF(I2="Não",5,0))))))</f>
        <v>500005</v>
      </c>
      <c r="K2" s="3"/>
      <c r="L2" s="20">
        <f>C2*E2*(IF(K2="Doutorado-Sanduíche",1,IF(K2="Dupla Titulação",2,IF(K2="Cotutela",3,IF(K2="Estágio Discente",4,IF(K2="Não",5,0))))))</f>
        <v>0</v>
      </c>
      <c r="M2" s="3" t="s">
        <v>71</v>
      </c>
      <c r="N2" s="20">
        <f>C2*E2*(IF(M2="Baixíssimo",1,IF(M2="Baixo",2,IF(M2="Médio",3,IF(M2="Alto",4,IF(M2="Altíssimo",5,0))))))</f>
        <v>400004</v>
      </c>
      <c r="O2" s="7" t="s">
        <v>72</v>
      </c>
      <c r="P2" s="26">
        <f>C2*E2*(IF(O2="Desconheço",1,IF(O2="Fraco",2,IF(O2="Regular",3,IF(O2="Bom",4,IF(O2="Muito Bom",5,0))))))</f>
        <v>500005</v>
      </c>
      <c r="Q2" s="3" t="s">
        <v>73</v>
      </c>
      <c r="R2" s="26">
        <f>C2*E2*(IF(Q2="Desconheço",1,IF(Q2="Fraco",2,IF(Q2="Regular",3,IF(Q2="Bom",4,IF(Q2="Muito Bom",5,0))))))</f>
        <v>400004</v>
      </c>
      <c r="S2" s="3" t="s">
        <v>73</v>
      </c>
      <c r="T2" s="26">
        <f>C2*E2*(IF(S2="Desconheço",1,IF(S2="Fraco",2,IF(S2="Regular",3,IF(S2="Bom",4,IF(S2="Muito Bom",5,0))))))</f>
        <v>400004</v>
      </c>
      <c r="U2" s="3" t="s">
        <v>73</v>
      </c>
      <c r="V2" s="26">
        <f>C2*E2*(IF(U2="Desconheço",1,IF(U2="Fraco",2,IF(U2="Regular",3,IF(U2="Bom",4,IF(U2="Muito Bom",5,0))))))</f>
        <v>400004</v>
      </c>
      <c r="W2" s="3" t="s">
        <v>73</v>
      </c>
      <c r="X2" s="26">
        <f>C2*E2*(IF(W2="Desconheço",1,IF(W2="Fraco",2,IF(W2="Regular",3,IF(W2="Bom",4,IF(W2="Muito Bom",5,0))))))</f>
        <v>400004</v>
      </c>
      <c r="Y2" s="3" t="s">
        <v>73</v>
      </c>
      <c r="Z2" s="26">
        <f>C2*E2*(IF(Y2="Desconheço",1,IF(Y2="Fraco",2,IF(Y2="Regular",3,IF(Y2="Bom",4,IF(Y2="Muito Bom",5,0))))))</f>
        <v>400004</v>
      </c>
      <c r="AA2" s="3" t="s">
        <v>73</v>
      </c>
      <c r="AB2" s="26">
        <f>C2*E2*(IF(AA2="Desconheço",1,IF(AA2="Fraco",2,IF(AA2="Regular",3,IF(AA2="Bom",4,IF(AA2="Muito Bom",5,0))))))</f>
        <v>400004</v>
      </c>
      <c r="AC2" s="3" t="s">
        <v>73</v>
      </c>
      <c r="AD2" s="26">
        <f>C2*E2*(IF(AC2="Desconheço",1,IF(AC2="Fraco",2,IF(AC2="Regular",3,IF(AC2="Bom",4,IF(AC2="Muito Bom",5,0))))))</f>
        <v>400004</v>
      </c>
      <c r="AE2" s="3" t="s">
        <v>72</v>
      </c>
      <c r="AF2" s="26">
        <f>C2*E2*(IF(AE2="Desconheço",1,IF(AE2="Fraco",2,IF(AE2="Regular",3,IF(AE2="Bom",4,IF(AE2="Muito Bom",5,0))))))</f>
        <v>500005</v>
      </c>
      <c r="AG2" s="3" t="s">
        <v>73</v>
      </c>
      <c r="AH2" s="26">
        <f>C2*E2*(IF(AG2="Desconheço",1,IF(AG2="Fraco",2,IF(AG2="Regular",3,IF(AG2="Bom",4,IF(AG2="Muito Bom",5,0))))))</f>
        <v>400004</v>
      </c>
      <c r="AI2" s="3" t="s">
        <v>73</v>
      </c>
      <c r="AJ2" s="26">
        <f>C2*E2*(IF(AI2="Desconheço",1,IF(AI2="Fraco",2,IF(AI2="Regular",3,IF(AI2="Bom",4,IF(AI2="Muito Bom",5,0))))))</f>
        <v>400004</v>
      </c>
      <c r="AK2" s="3" t="s">
        <v>73</v>
      </c>
      <c r="AL2" s="26">
        <f>C2*E2*(IF(AK2="Desconheço",1,IF(AK2="Fraco",2,IF(AK2="Regular",3,IF(AK2="Bom",4,IF(AK2="Muito Bom",5,0))))))</f>
        <v>400004</v>
      </c>
      <c r="AM2" s="3" t="s">
        <v>73</v>
      </c>
      <c r="AN2" s="26">
        <f>C2*E2*(IF(AM2="Desconheço",1,IF(AM2="Fraco",2,IF(AM2="Regular",3,IF(AM2="Bom",4,IF(AM2="Muito Bom",5,0))))))</f>
        <v>400004</v>
      </c>
      <c r="AO2" s="3" t="s">
        <v>73</v>
      </c>
      <c r="AP2" s="26">
        <f>C2*E2*(IF(AO2="Desconheço",1,IF(AO2="Fraco",2,IF(AO2="Regular",3,IF(AO2="Bom",4,IF(AO2="Muito Bom",5,0))))))</f>
        <v>400004</v>
      </c>
      <c r="AQ2" s="3" t="s">
        <v>73</v>
      </c>
      <c r="AR2" s="26">
        <f>C2*E2*(IF(AQ2="Desconheço",1,IF(AQ2="Fraco",2,IF(AQ2="Regular",3,IF(AQ2="Bom",4,IF(AQ2="Muito Bom",5,0))))))</f>
        <v>400004</v>
      </c>
      <c r="AS2" s="3" t="s">
        <v>74</v>
      </c>
      <c r="AT2" s="26">
        <f>C2*E2*(IF(AS2="Desconheço",1,IF(AS2="Fraco",2,IF(AS2="Regular",3,IF(AS2="Bom",4,IF(AS2="Muito Bom",5,0))))))</f>
        <v>300003</v>
      </c>
      <c r="AU2" s="3" t="s">
        <v>74</v>
      </c>
      <c r="AV2" s="26">
        <f>C2*E2*(IF(AU2="Desconheço",1,IF(AU2="Fraco",2,IF(AU2="Regular",3,IF(AU2="Bom",4,IF(AU2="Muito Bom",5,0))))))</f>
        <v>300003</v>
      </c>
      <c r="AW2" s="3" t="s">
        <v>73</v>
      </c>
      <c r="AX2" s="26">
        <f>C2*E2*(IF(AW2="Desconheço",1,IF(AW2="Fraco",2,IF(AW2="Regular",3,IF(AW2="Bom",4,IF(AW2="Muito Bom",5,0))))))</f>
        <v>400004</v>
      </c>
      <c r="AY2" s="3" t="s">
        <v>73</v>
      </c>
      <c r="AZ2" s="26">
        <f>C2*E2*(IF(AY2="Desconheço",1,IF(AY2="Fraco",2,IF(AY2="Regular",3,IF(AY2="Bom",4,IF(AY2="Muito Bom",5,0))))))</f>
        <v>400004</v>
      </c>
      <c r="BA2" s="3" t="s">
        <v>73</v>
      </c>
      <c r="BB2" s="26">
        <f>C2*E2*(IF(BA2="Desconheço",1,IF(BA2="Fraco",2,IF(BA2="Regular",3,IF(BA2="Bom",4,IF(BA2="Muito Bom",5,0))))))</f>
        <v>400004</v>
      </c>
      <c r="BC2" s="3" t="s">
        <v>72</v>
      </c>
      <c r="BD2" s="26">
        <f>C2*E2*(IF(BC2="Desconheço",1,IF(BC2="Fraco",2,IF(BC2="Regular",3,IF(BC2="Bom",4,IF(BC2="Muito Bom",5,0))))))</f>
        <v>500005</v>
      </c>
      <c r="BE2" s="3" t="s">
        <v>73</v>
      </c>
      <c r="BF2" s="26">
        <f>C2*E2*(IF(BE2="Desconheço",1,IF(BE2="Fraco",2,IF(BE2="Regular",3,IF(BE2="Bom",4,IF(BE2="Muito Bom",5,0))))))</f>
        <v>400004</v>
      </c>
      <c r="BG2" s="3" t="s">
        <v>73</v>
      </c>
      <c r="BH2" s="26">
        <f>C2*E2*(IF(BG2="Desconheço",1,IF(BG2="Fraco",2,IF(BG2="Regular",3,IF(BG2="Bom",4,IF(BG2="Muito Bom",5,0))))))</f>
        <v>400004</v>
      </c>
      <c r="BI2" s="3" t="s">
        <v>73</v>
      </c>
      <c r="BJ2" s="26">
        <f>C2*E2*(IF(BI2="Desconheço",1,IF(BI2="Fraco",2,IF(BI2="Regular",3,IF(BI2="Bom",4,IF(BI2="Muito Bom",5,0))))))</f>
        <v>400004</v>
      </c>
      <c r="BK2" s="3" t="s">
        <v>73</v>
      </c>
      <c r="BL2" s="26">
        <f>C2*E2*(IF(BK2="Desconheço",1,IF(BK2="Fraco",2,IF(BK2="Regular",3,IF(BK2="Bom",4,IF(BK2="Muito Bom",5,0))))))</f>
        <v>400004</v>
      </c>
      <c r="BM2" s="3" t="s">
        <v>73</v>
      </c>
      <c r="BN2" s="26">
        <f>C2*E2*(IF(BM2="Desconheço",1,IF(BM2="Fraco",2,IF(BM2="Regular",3,IF(BM2="Bom",4,IF(BM2="Muito Bom",5,0))))))</f>
        <v>400004</v>
      </c>
      <c r="BO2" s="3" t="s">
        <v>74</v>
      </c>
      <c r="BP2" s="26">
        <f>C2*E2*(IF(BO2="Desconheço",1,IF(BO2="Fraco",2,IF(BO2="Regular",3,IF(BO2="Bom",4,IF(BO2="Muito Bom",5,0))))))</f>
        <v>300003</v>
      </c>
      <c r="BQ2" s="3" t="s">
        <v>73</v>
      </c>
      <c r="BR2" s="26">
        <f>C2*E2*(IF(BQ2="Desconheço",1,IF(BQ2="Fraco",2,IF(BQ2="Regular",3,IF(BQ2="Bom",4,IF(BQ2="Muito Bom",5,0))))))</f>
        <v>400004</v>
      </c>
      <c r="BS2" s="3" t="s">
        <v>73</v>
      </c>
      <c r="BT2" s="26">
        <f>C2*E2*(IF(BS2="Desconheço",1,IF(BS2="Fraco",2,IF(BS2="Regular",3,IF(BS2="Bom",4,IF(BS2="Muito Bom",5,0))))))</f>
        <v>400004</v>
      </c>
      <c r="BU2" s="3" t="s">
        <v>73</v>
      </c>
      <c r="BV2" s="26">
        <f>C2*E2*(IF(BU2="Desconheço",1,IF(BU2="Fraco",2,IF(BU2="Regular",3,IF(BU2="Bom",4,IF(BU2="Muito Bom",5,0))))))</f>
        <v>400004</v>
      </c>
      <c r="BW2" s="3" t="s">
        <v>73</v>
      </c>
      <c r="BX2" s="26">
        <f>C2*E2*(IF(BW2="Desconheço",1,IF(BW2="Fraco",2,IF(BW2="Regular",3,IF(BW2="Bom",4,IF(BW2="Muito Bom",5,0))))))</f>
        <v>400004</v>
      </c>
      <c r="BY2" s="3" t="s">
        <v>73</v>
      </c>
      <c r="BZ2" s="26">
        <f>C2*E2*(IF(BY2="Desconheço",1,IF(BY2="Fraco",2,IF(BY2="Regular",3,IF(BY2="Bom",4,IF(BY2="Muito Bom",5,0))))))</f>
        <v>400004</v>
      </c>
      <c r="CA2" s="3" t="s">
        <v>73</v>
      </c>
      <c r="CB2" s="26">
        <f>C2*E2*(IF(CA2="Desconheço",1,IF(CA2="Fraco",2,IF(CA2="Regular",3,IF(CA2="Bom",4,IF(CA2="Muito Bom",5,0))))))</f>
        <v>400004</v>
      </c>
      <c r="CC2" s="3" t="s">
        <v>73</v>
      </c>
      <c r="CD2" s="26">
        <f>C2*E2*(IF(CC2="Desconheço",1,IF(CC2="Fraco",2,IF(CC2="Regular",3,IF(CC2="Bom",4,IF(CC2="Muito Bom",5,0))))))</f>
        <v>400004</v>
      </c>
      <c r="CE2" s="3" t="s">
        <v>73</v>
      </c>
      <c r="CF2" s="26">
        <f>C2*E2*(IF(CE2="Desconheço",1,IF(CE2="Fraco",2,IF(CE2="Regular",3,IF(CE2="Bom",4,IF(CE2="Muito Bom",5,0))))))</f>
        <v>400004</v>
      </c>
      <c r="CG2" s="3" t="s">
        <v>73</v>
      </c>
      <c r="CH2" s="26">
        <f>C2*E2*(IF(CG2="Desconheço",1,IF(CG2="Fraco",2,IF(CG2="Regular",3,IF(CG2="Bom",4,IF(CG2="Muito Bom",5,0))))))</f>
        <v>400004</v>
      </c>
      <c r="CI2" s="3" t="s">
        <v>73</v>
      </c>
      <c r="CJ2" s="26">
        <f>C2*E2*(IF(CI2="Desconheço",1,IF(CI2="Fraco",2,IF(CI2="Regular",3,IF(CI2="Bom",4,IF(CI2="Muito Bom",5,0))))))</f>
        <v>400004</v>
      </c>
      <c r="CK2" s="3" t="s">
        <v>73</v>
      </c>
      <c r="CL2" s="26">
        <f>C2*E2*(IF(CK2="Desconheço",1,IF(CK2="Fraco",2,IF(CK2="Regular",3,IF(CK2="Bom",4,IF(CK2="Muito Bom",5,0))))))</f>
        <v>400004</v>
      </c>
      <c r="CM2" s="3" t="s">
        <v>73</v>
      </c>
      <c r="CN2" s="26">
        <f>C2*E2*(IF(CM2="Desconheço",1,IF(CM2="Fraco",2,IF(CM2="Regular",3,IF(CM2="Bom",4,IF(CM2="Muito Bom",5,0))))))</f>
        <v>400004</v>
      </c>
      <c r="CO2" s="3" t="s">
        <v>74</v>
      </c>
      <c r="CP2" s="26">
        <f>C2*E2*(IF(CO2="Desconheço",1,IF(CO2="Fraco",2,IF(CO2="Regular",3,IF(CO2="Bom",4,IF(CO2="Muito Bom",5,0))))))</f>
        <v>300003</v>
      </c>
      <c r="CQ2" s="3" t="s">
        <v>73</v>
      </c>
      <c r="CR2" s="26">
        <f>C2*E2*(IF(CQ2="Desconheço",1,IF(CQ2="Fraco",2,IF(CQ2="Regular",3,IF(CQ2="Bom",4,IF(CQ2="Muito Bom",5,0))))))</f>
        <v>400004</v>
      </c>
      <c r="CS2" s="3" t="s">
        <v>73</v>
      </c>
      <c r="CT2" s="26">
        <f>C2*E2*(IF(CS2="Desconheço",1,IF(CS2="Fraco",2,IF(CS2="Regular",3,IF(CS2="Bom",4,IF(CS2="Muito Bom",5,0))))))</f>
        <v>400004</v>
      </c>
      <c r="CU2" s="3" t="s">
        <v>73</v>
      </c>
      <c r="CV2" s="26">
        <f>C2*E2*(IF(CU2="Desconheço",1,IF(CU2="Fraco",2,IF(CU2="Regular",3,IF(CU2="Bom",4,IF(CU2="Muito Bom",5,0))))))</f>
        <v>400004</v>
      </c>
      <c r="CW2" s="3" t="s">
        <v>75</v>
      </c>
      <c r="CX2" s="26">
        <f>C2*E2*(IF(CW2="Desconheço",1,IF(CW2="Fraco",2,IF(CW2="Regular",3,IF(CW2="Bom",4,IF(CW2="Muito Bom",5,0))))))</f>
        <v>100001</v>
      </c>
      <c r="CY2" s="3" t="s">
        <v>73</v>
      </c>
      <c r="CZ2" s="26">
        <f>C2*E2*(IF(CY2="Desconheço",1,IF(CY2="Fraco",2,IF(CY2="Regular",3,IF(CY2="Bom",4,IF(CY2="Muito Bom",5,0))))))</f>
        <v>400004</v>
      </c>
      <c r="DA2" s="3" t="s">
        <v>73</v>
      </c>
      <c r="DB2" s="26">
        <f>C2*E2*(IF(DA2="Desconheço",1,IF(DA2="Fraco",2,IF(DA2="Regular",3,IF(DA2="Bom",4,IF(DA2="Muito Bom",5,0))))))</f>
        <v>400004</v>
      </c>
      <c r="DC2" s="3" t="s">
        <v>75</v>
      </c>
      <c r="DD2" s="26">
        <f>C2*E2*(IF(DC2="Desconheço",1,IF(DC2="Fraco",2,IF(DC2="Regular",3,IF(DC2="Bom",4,IF(DC2="Muito Bom",5,0))))))</f>
        <v>100001</v>
      </c>
      <c r="DE2" s="3" t="s">
        <v>75</v>
      </c>
      <c r="DF2" s="26">
        <f>C2*E2*(IF(DE2="Desconheço",1,IF(DE2="Fraco",2,IF(DE2="Regular",3,IF(DE2="Bom",4,IF(DE2="Muito Bom",5,0))))))</f>
        <v>100001</v>
      </c>
      <c r="DG2" s="3" t="s">
        <v>75</v>
      </c>
      <c r="DH2" s="26">
        <f>C2*E2*(IF(DG2="Desconheço",1,IF(DG2="Fraco",2,IF(DG2="Regular",3,IF(DG2="Bom",4,IF(DG2="Muito Bom",5,0))))))</f>
        <v>100001</v>
      </c>
      <c r="DI2" s="3" t="s">
        <v>73</v>
      </c>
      <c r="DJ2" s="26">
        <f>C2*E2*(IF(DI2="Desconheço",1,IF(DI2="Fraco",2,IF(DI2="Regular",3,IF(DI2="Bom",4,IF(DI2="Muito Bom",5,0))))))</f>
        <v>400004</v>
      </c>
      <c r="DK2" s="3" t="s">
        <v>73</v>
      </c>
      <c r="DL2" s="26">
        <f>C2*E2*(IF(DK2="Desconheço",1,IF(DK2="Fraco",2,IF(DK2="Regular",3,IF(DK2="Bom",4,IF(DK2="Muito Bom",5,0))))))</f>
        <v>400004</v>
      </c>
      <c r="DM2" s="3" t="s">
        <v>73</v>
      </c>
      <c r="DN2" s="26">
        <f>C2*E2*(IF(DM2="Desconheço",1,IF(DM2="Fraco",2,IF(DM2="Regular",3,IF(DM2="Bom",4,IF(DM2="Muito Bom",5,0))))))</f>
        <v>400004</v>
      </c>
      <c r="DO2" s="3" t="s">
        <v>72</v>
      </c>
      <c r="DP2" s="26">
        <f>C2*E2*(IF(DO2="Desconheço",1,IF(DO2="Fraco",2,IF(DO2="Regular",3,IF(DO2="Bom",4,IF(DO2="Muito Bom",5,0))))))</f>
        <v>500005</v>
      </c>
      <c r="DQ2" s="3" t="s">
        <v>73</v>
      </c>
      <c r="DR2" s="26">
        <f>C2*E2*(IF(DQ2="Desconheço",1,IF(DQ2="Fraco",2,IF(DQ2="Regular",3,IF(DQ2="Bom",4,IF(DQ2="Muito Bom",5,0))))))</f>
        <v>400004</v>
      </c>
      <c r="DS2" s="3" t="s">
        <v>73</v>
      </c>
      <c r="DT2" s="26">
        <f>C2*E2*(IF(DS2="Desconheço",1,IF(DS2="Fraco",2,IF(DS2="Regular",3,IF(DS2="Bom",4,IF(DS2="Muito Bom",5,0))))))</f>
        <v>400004</v>
      </c>
      <c r="DU2" s="3" t="s">
        <v>73</v>
      </c>
      <c r="DV2" s="26">
        <f>C2*E2*(IF(DU2="Desconheço",1,IF(DU2="Fraco",2,IF(DU2="Regular",3,IF(DU2="Bom",4,IF(DU2="Muito Bom",5,0))))))</f>
        <v>400004</v>
      </c>
      <c r="DW2" s="3" t="s">
        <v>73</v>
      </c>
      <c r="DX2" s="26">
        <f>C2*E2*(IF(DW2="Desconheço",1,IF(DW2="Fraco",2,IF(DW2="Regular",3,IF(DW2="Bom",4,IF(DW2="Muito Bom",5,0))))))</f>
        <v>400004</v>
      </c>
      <c r="DY2" s="3" t="s">
        <v>73</v>
      </c>
      <c r="DZ2" s="26">
        <f>C2*E2*(IF(DY2="Desconheço",1,IF(DY2="Fraco",2,IF(DY2="Regular",3,IF(DY2="Bom",4,IF(DY2="Muito Bom",5,0))))))</f>
        <v>400004</v>
      </c>
      <c r="EA2" s="3" t="s">
        <v>73</v>
      </c>
      <c r="EB2" s="26">
        <f>C2*E2*(IF(EA2="Desconheço",1,IF(EA2="Fraco",2,IF(EA2="Regular",3,IF(EA2="Bom",4,IF(EA2="Muito Bom",5,0))))))</f>
        <v>400004</v>
      </c>
      <c r="EC2" s="3" t="s">
        <v>73</v>
      </c>
      <c r="ED2" s="26">
        <f>C2*E2*(IF(EC2="Desconheço",1,IF(EC2="Fraco",2,IF(EC2="Regular",3,IF(EC2="Bom",4,IF(EC2="Muito Bom",5,0))))))</f>
        <v>400004</v>
      </c>
      <c r="EE2" s="3" t="s">
        <v>73</v>
      </c>
      <c r="EF2" s="26">
        <f>C2*E2*(IF(EE2="Desconheço",1,IF(EE2="Fraco",2,IF(EE2="Regular",3,IF(EE2="Bom",4,IF(EE2="Muito Bom",5,0))))))</f>
        <v>400004</v>
      </c>
      <c r="EG2" s="3" t="s">
        <v>73</v>
      </c>
      <c r="EH2" s="26">
        <f>C2*E2*(IF(EG2="Desconheço",1,IF(EG2="Fraco",2,IF(EG2="Regular",3,IF(EG2="Bom",4,IF(EG2="Muito Bom",5,0))))))</f>
        <v>400004</v>
      </c>
    </row>
    <row r="3" spans="1:138" ht="13.2" x14ac:dyDescent="0.25">
      <c r="A3" s="2">
        <v>44245.590400127316</v>
      </c>
      <c r="B3" s="3" t="s">
        <v>68</v>
      </c>
      <c r="C3" s="20">
        <f>VLOOKUP(B3,'Parte 1'!$C$5:$D$11,2,FALSE)</f>
        <v>100001</v>
      </c>
      <c r="D3" s="3" t="s">
        <v>76</v>
      </c>
      <c r="E3" s="20">
        <f t="shared" ref="E3:E66" si="0">IF(D3="Mestrado",1,11)</f>
        <v>11</v>
      </c>
      <c r="F3" s="20">
        <f t="shared" ref="F3:F66" si="1">C3*E3</f>
        <v>1100011</v>
      </c>
      <c r="G3" s="3">
        <v>10</v>
      </c>
      <c r="H3" s="22">
        <f t="shared" ref="H3:H66" si="2">C3*G3*E3</f>
        <v>11000110</v>
      </c>
      <c r="I3" s="3" t="s">
        <v>77</v>
      </c>
      <c r="J3" s="20">
        <f t="shared" ref="J3:J66" si="3">C3*E3*(IF(I3="Doutorado-Sanduíche",1,IF(I3="Dupla Titulação",2,IF(I3="Cotutela",3,IF(I3="Estágio Discente",4,IF(I3="Não",5,0))))))</f>
        <v>1100011</v>
      </c>
      <c r="K3" s="3"/>
      <c r="L3" s="20">
        <f t="shared" ref="L3:L66" si="4">C3*E3*(IF(K3="Doutorado-Sanduíche",1,IF(K3="Dupla Titulação",2,IF(K3="Cotutela",3,IF(K3="Estágio Discente",4,IF(K3="Não",5,0))))))</f>
        <v>0</v>
      </c>
      <c r="M3" s="3" t="s">
        <v>71</v>
      </c>
      <c r="N3" s="20">
        <f t="shared" ref="N3:N66" si="5">C3*E3*(IF(M3="Baixíssimo",1,IF(M3="Baixo",2,IF(M3="Médio",3,IF(M3="Alto",4,IF(M3="Altíssimo",5,0))))))</f>
        <v>4400044</v>
      </c>
      <c r="O3" s="7" t="s">
        <v>72</v>
      </c>
      <c r="P3" s="26">
        <f t="shared" ref="P3:P66" si="6">C3*E3*(IF(O3="Desconheço",1,IF(O3="Fraco",2,IF(O3="Regular",3,IF(O3="Bom",4,IF(O3="Muito Bom",5,0))))))</f>
        <v>5500055</v>
      </c>
      <c r="Q3" s="3" t="s">
        <v>72</v>
      </c>
      <c r="R3" s="26">
        <f t="shared" ref="R3:R66" si="7">C3*E3*(IF(Q3="Desconheço",1,IF(Q3="Fraco",2,IF(Q3="Regular",3,IF(Q3="Bom",4,IF(Q3="Muito Bom",5,0))))))</f>
        <v>5500055</v>
      </c>
      <c r="S3" s="3" t="s">
        <v>72</v>
      </c>
      <c r="T3" s="26">
        <f t="shared" ref="T3:T66" si="8">C3*E3*(IF(S3="Desconheço",1,IF(S3="Fraco",2,IF(S3="Regular",3,IF(S3="Bom",4,IF(S3="Muito Bom",5,0))))))</f>
        <v>5500055</v>
      </c>
      <c r="U3" s="3" t="s">
        <v>72</v>
      </c>
      <c r="V3" s="26">
        <f t="shared" ref="V3:V66" si="9">C3*E3*(IF(U3="Desconheço",1,IF(U3="Fraco",2,IF(U3="Regular",3,IF(U3="Bom",4,IF(U3="Muito Bom",5,0))))))</f>
        <v>5500055</v>
      </c>
      <c r="W3" s="3" t="s">
        <v>72</v>
      </c>
      <c r="X3" s="26">
        <f t="shared" ref="X3:X66" si="10">C3*E3*(IF(W3="Desconheço",1,IF(W3="Fraco",2,IF(W3="Regular",3,IF(W3="Bom",4,IF(W3="Muito Bom",5,0))))))</f>
        <v>5500055</v>
      </c>
      <c r="Y3" s="3" t="s">
        <v>72</v>
      </c>
      <c r="Z3" s="26">
        <f t="shared" ref="Z3:Z66" si="11">C3*E3*(IF(Y3="Desconheço",1,IF(Y3="Fraco",2,IF(Y3="Regular",3,IF(Y3="Bom",4,IF(Y3="Muito Bom",5,0))))))</f>
        <v>5500055</v>
      </c>
      <c r="AA3" s="3" t="s">
        <v>72</v>
      </c>
      <c r="AB3" s="26">
        <f t="shared" ref="AB3:AB66" si="12">C3*E3*(IF(AA3="Desconheço",1,IF(AA3="Fraco",2,IF(AA3="Regular",3,IF(AA3="Bom",4,IF(AA3="Muito Bom",5,0))))))</f>
        <v>5500055</v>
      </c>
      <c r="AC3" s="3" t="s">
        <v>72</v>
      </c>
      <c r="AD3" s="26">
        <f t="shared" ref="AD3:AD66" si="13">C3*E3*(IF(AC3="Desconheço",1,IF(AC3="Fraco",2,IF(AC3="Regular",3,IF(AC3="Bom",4,IF(AC3="Muito Bom",5,0))))))</f>
        <v>5500055</v>
      </c>
      <c r="AE3" s="3" t="s">
        <v>72</v>
      </c>
      <c r="AF3" s="26">
        <f t="shared" ref="AF3:AF66" si="14">C3*E3*(IF(AE3="Desconheço",1,IF(AE3="Fraco",2,IF(AE3="Regular",3,IF(AE3="Bom",4,IF(AE3="Muito Bom",5,0))))))</f>
        <v>5500055</v>
      </c>
      <c r="AG3" s="3" t="s">
        <v>72</v>
      </c>
      <c r="AH3" s="26">
        <f t="shared" ref="AH3:AH66" si="15">C3*E3*(IF(AG3="Desconheço",1,IF(AG3="Fraco",2,IF(AG3="Regular",3,IF(AG3="Bom",4,IF(AG3="Muito Bom",5,0))))))</f>
        <v>5500055</v>
      </c>
      <c r="AI3" s="3" t="s">
        <v>72</v>
      </c>
      <c r="AJ3" s="26">
        <f t="shared" ref="AJ3:AJ66" si="16">C3*E3*(IF(AI3="Desconheço",1,IF(AI3="Fraco",2,IF(AI3="Regular",3,IF(AI3="Bom",4,IF(AI3="Muito Bom",5,0))))))</f>
        <v>5500055</v>
      </c>
      <c r="AK3" s="3" t="s">
        <v>72</v>
      </c>
      <c r="AL3" s="26">
        <f t="shared" ref="AL3:AL66" si="17">C3*E3*(IF(AK3="Desconheço",1,IF(AK3="Fraco",2,IF(AK3="Regular",3,IF(AK3="Bom",4,IF(AK3="Muito Bom",5,0))))))</f>
        <v>5500055</v>
      </c>
      <c r="AM3" s="3" t="s">
        <v>72</v>
      </c>
      <c r="AN3" s="26">
        <f t="shared" ref="AN3:AN66" si="18">C3*E3*(IF(AM3="Desconheço",1,IF(AM3="Fraco",2,IF(AM3="Regular",3,IF(AM3="Bom",4,IF(AM3="Muito Bom",5,0))))))</f>
        <v>5500055</v>
      </c>
      <c r="AO3" s="3" t="s">
        <v>72</v>
      </c>
      <c r="AP3" s="26">
        <f t="shared" ref="AP3:AP66" si="19">C3*E3*(IF(AO3="Desconheço",1,IF(AO3="Fraco",2,IF(AO3="Regular",3,IF(AO3="Bom",4,IF(AO3="Muito Bom",5,0))))))</f>
        <v>5500055</v>
      </c>
      <c r="AQ3" s="3" t="s">
        <v>72</v>
      </c>
      <c r="AR3" s="26">
        <f t="shared" ref="AR3:AR66" si="20">C3*E3*(IF(AQ3="Desconheço",1,IF(AQ3="Fraco",2,IF(AQ3="Regular",3,IF(AQ3="Bom",4,IF(AQ3="Muito Bom",5,0))))))</f>
        <v>5500055</v>
      </c>
      <c r="AS3" s="3" t="s">
        <v>72</v>
      </c>
      <c r="AT3" s="26">
        <f t="shared" ref="AT3:AT66" si="21">C3*E3*(IF(AS3="Desconheço",1,IF(AS3="Fraco",2,IF(AS3="Regular",3,IF(AS3="Bom",4,IF(AS3="Muito Bom",5,0))))))</f>
        <v>5500055</v>
      </c>
      <c r="AU3" s="3" t="s">
        <v>72</v>
      </c>
      <c r="AV3" s="26">
        <f t="shared" ref="AV3:AV66" si="22">C3*E3*(IF(AU3="Desconheço",1,IF(AU3="Fraco",2,IF(AU3="Regular",3,IF(AU3="Bom",4,IF(AU3="Muito Bom",5,0))))))</f>
        <v>5500055</v>
      </c>
      <c r="AW3" s="3" t="s">
        <v>72</v>
      </c>
      <c r="AX3" s="26">
        <f t="shared" ref="AX3:AX66" si="23">C3*E3*(IF(AW3="Desconheço",1,IF(AW3="Fraco",2,IF(AW3="Regular",3,IF(AW3="Bom",4,IF(AW3="Muito Bom",5,0))))))</f>
        <v>5500055</v>
      </c>
      <c r="AY3" s="3" t="s">
        <v>72</v>
      </c>
      <c r="AZ3" s="26">
        <f t="shared" ref="AZ3:AZ66" si="24">C3*E3*(IF(AY3="Desconheço",1,IF(AY3="Fraco",2,IF(AY3="Regular",3,IF(AY3="Bom",4,IF(AY3="Muito Bom",5,0))))))</f>
        <v>5500055</v>
      </c>
      <c r="BA3" s="3" t="s">
        <v>72</v>
      </c>
      <c r="BB3" s="26">
        <f t="shared" ref="BB3:BB66" si="25">C3*E3*(IF(BA3="Desconheço",1,IF(BA3="Fraco",2,IF(BA3="Regular",3,IF(BA3="Bom",4,IF(BA3="Muito Bom",5,0))))))</f>
        <v>5500055</v>
      </c>
      <c r="BC3" s="3" t="s">
        <v>72</v>
      </c>
      <c r="BD3" s="26">
        <f t="shared" ref="BD3:BD66" si="26">C3*E3*(IF(BC3="Desconheço",1,IF(BC3="Fraco",2,IF(BC3="Regular",3,IF(BC3="Bom",4,IF(BC3="Muito Bom",5,0))))))</f>
        <v>5500055</v>
      </c>
      <c r="BE3" s="3" t="s">
        <v>72</v>
      </c>
      <c r="BF3" s="26">
        <f t="shared" ref="BF3:BF66" si="27">C3*E3*(IF(BE3="Desconheço",1,IF(BE3="Fraco",2,IF(BE3="Regular",3,IF(BE3="Bom",4,IF(BE3="Muito Bom",5,0))))))</f>
        <v>5500055</v>
      </c>
      <c r="BG3" s="3" t="s">
        <v>72</v>
      </c>
      <c r="BH3" s="26">
        <f t="shared" ref="BH3:BH66" si="28">C3*E3*(IF(BG3="Desconheço",1,IF(BG3="Fraco",2,IF(BG3="Regular",3,IF(BG3="Bom",4,IF(BG3="Muito Bom",5,0))))))</f>
        <v>5500055</v>
      </c>
      <c r="BI3" s="3" t="s">
        <v>72</v>
      </c>
      <c r="BJ3" s="26">
        <f t="shared" ref="BJ3:BJ66" si="29">C3*E3*(IF(BI3="Desconheço",1,IF(BI3="Fraco",2,IF(BI3="Regular",3,IF(BI3="Bom",4,IF(BI3="Muito Bom",5,0))))))</f>
        <v>5500055</v>
      </c>
      <c r="BK3" s="3" t="s">
        <v>72</v>
      </c>
      <c r="BL3" s="26">
        <f t="shared" ref="BL3:BL66" si="30">C3*E3*(IF(BK3="Desconheço",1,IF(BK3="Fraco",2,IF(BK3="Regular",3,IF(BK3="Bom",4,IF(BK3="Muito Bom",5,0))))))</f>
        <v>5500055</v>
      </c>
      <c r="BM3" s="3" t="s">
        <v>72</v>
      </c>
      <c r="BN3" s="26">
        <f t="shared" ref="BN3:BN66" si="31">C3*E3*(IF(BM3="Desconheço",1,IF(BM3="Fraco",2,IF(BM3="Regular",3,IF(BM3="Bom",4,IF(BM3="Muito Bom",5,0))))))</f>
        <v>5500055</v>
      </c>
      <c r="BO3" s="3" t="s">
        <v>72</v>
      </c>
      <c r="BP3" s="26">
        <f t="shared" ref="BP3:BP66" si="32">C3*E3*(IF(BO3="Desconheço",1,IF(BO3="Fraco",2,IF(BO3="Regular",3,IF(BO3="Bom",4,IF(BO3="Muito Bom",5,0))))))</f>
        <v>5500055</v>
      </c>
      <c r="BQ3" s="3" t="s">
        <v>72</v>
      </c>
      <c r="BR3" s="26">
        <f t="shared" ref="BR3:BR66" si="33">C3*E3*(IF(BQ3="Desconheço",1,IF(BQ3="Fraco",2,IF(BQ3="Regular",3,IF(BQ3="Bom",4,IF(BQ3="Muito Bom",5,0))))))</f>
        <v>5500055</v>
      </c>
      <c r="BS3" s="3" t="s">
        <v>72</v>
      </c>
      <c r="BT3" s="26">
        <f t="shared" ref="BT3:BT66" si="34">C3*E3*(IF(BS3="Desconheço",1,IF(BS3="Fraco",2,IF(BS3="Regular",3,IF(BS3="Bom",4,IF(BS3="Muito Bom",5,0))))))</f>
        <v>5500055</v>
      </c>
      <c r="BU3" s="3" t="s">
        <v>72</v>
      </c>
      <c r="BV3" s="26">
        <f t="shared" ref="BV3:BV66" si="35">C3*E3*(IF(BU3="Desconheço",1,IF(BU3="Fraco",2,IF(BU3="Regular",3,IF(BU3="Bom",4,IF(BU3="Muito Bom",5,0))))))</f>
        <v>5500055</v>
      </c>
      <c r="BW3" s="3" t="s">
        <v>72</v>
      </c>
      <c r="BX3" s="26">
        <f t="shared" ref="BX3:BX66" si="36">C3*E3*(IF(BW3="Desconheço",1,IF(BW3="Fraco",2,IF(BW3="Regular",3,IF(BW3="Bom",4,IF(BW3="Muito Bom",5,0))))))</f>
        <v>5500055</v>
      </c>
      <c r="BY3" s="3" t="s">
        <v>72</v>
      </c>
      <c r="BZ3" s="26">
        <f t="shared" ref="BZ3:BZ66" si="37">C3*E3*(IF(BY3="Desconheço",1,IF(BY3="Fraco",2,IF(BY3="Regular",3,IF(BY3="Bom",4,IF(BY3="Muito Bom",5,0))))))</f>
        <v>5500055</v>
      </c>
      <c r="CA3" s="3" t="s">
        <v>72</v>
      </c>
      <c r="CB3" s="26">
        <f t="shared" ref="CB3:CB66" si="38">C3*E3*(IF(CA3="Desconheço",1,IF(CA3="Fraco",2,IF(CA3="Regular",3,IF(CA3="Bom",4,IF(CA3="Muito Bom",5,0))))))</f>
        <v>5500055</v>
      </c>
      <c r="CC3" s="3" t="s">
        <v>72</v>
      </c>
      <c r="CD3" s="26">
        <f t="shared" ref="CD3:CD66" si="39">C3*E3*(IF(CC3="Desconheço",1,IF(CC3="Fraco",2,IF(CC3="Regular",3,IF(CC3="Bom",4,IF(CC3="Muito Bom",5,0))))))</f>
        <v>5500055</v>
      </c>
      <c r="CE3" s="3" t="s">
        <v>72</v>
      </c>
      <c r="CF3" s="26">
        <f t="shared" ref="CF3:CF66" si="40">C3*E3*(IF(CE3="Desconheço",1,IF(CE3="Fraco",2,IF(CE3="Regular",3,IF(CE3="Bom",4,IF(CE3="Muito Bom",5,0))))))</f>
        <v>5500055</v>
      </c>
      <c r="CG3" s="3" t="s">
        <v>72</v>
      </c>
      <c r="CH3" s="26">
        <f t="shared" ref="CH3:CH66" si="41">C3*E3*(IF(CG3="Desconheço",1,IF(CG3="Fraco",2,IF(CG3="Regular",3,IF(CG3="Bom",4,IF(CG3="Muito Bom",5,0))))))</f>
        <v>5500055</v>
      </c>
      <c r="CI3" s="3" t="s">
        <v>72</v>
      </c>
      <c r="CJ3" s="26">
        <f t="shared" ref="CJ3:CJ66" si="42">C3*E3*(IF(CI3="Desconheço",1,IF(CI3="Fraco",2,IF(CI3="Regular",3,IF(CI3="Bom",4,IF(CI3="Muito Bom",5,0))))))</f>
        <v>5500055</v>
      </c>
      <c r="CK3" s="3" t="s">
        <v>72</v>
      </c>
      <c r="CL3" s="26">
        <f t="shared" ref="CL3:CL66" si="43">C3*E3*(IF(CK3="Desconheço",1,IF(CK3="Fraco",2,IF(CK3="Regular",3,IF(CK3="Bom",4,IF(CK3="Muito Bom",5,0))))))</f>
        <v>5500055</v>
      </c>
      <c r="CM3" s="3" t="s">
        <v>72</v>
      </c>
      <c r="CN3" s="26">
        <f t="shared" ref="CN3:CN66" si="44">C3*E3*(IF(CM3="Desconheço",1,IF(CM3="Fraco",2,IF(CM3="Regular",3,IF(CM3="Bom",4,IF(CM3="Muito Bom",5,0))))))</f>
        <v>5500055</v>
      </c>
      <c r="CO3" s="3" t="s">
        <v>72</v>
      </c>
      <c r="CP3" s="26">
        <f t="shared" ref="CP3:CP66" si="45">C3*E3*(IF(CO3="Desconheço",1,IF(CO3="Fraco",2,IF(CO3="Regular",3,IF(CO3="Bom",4,IF(CO3="Muito Bom",5,0))))))</f>
        <v>5500055</v>
      </c>
      <c r="CQ3" s="3" t="s">
        <v>72</v>
      </c>
      <c r="CR3" s="26">
        <f t="shared" ref="CR3:CR66" si="46">C3*E3*(IF(CQ3="Desconheço",1,IF(CQ3="Fraco",2,IF(CQ3="Regular",3,IF(CQ3="Bom",4,IF(CQ3="Muito Bom",5,0))))))</f>
        <v>5500055</v>
      </c>
      <c r="CS3" s="3" t="s">
        <v>72</v>
      </c>
      <c r="CT3" s="26">
        <f t="shared" ref="CT3:CT66" si="47">C3*E3*(IF(CS3="Desconheço",1,IF(CS3="Fraco",2,IF(CS3="Regular",3,IF(CS3="Bom",4,IF(CS3="Muito Bom",5,0))))))</f>
        <v>5500055</v>
      </c>
      <c r="CU3" s="3" t="s">
        <v>72</v>
      </c>
      <c r="CV3" s="26">
        <f t="shared" ref="CV3:CV66" si="48">C3*E3*(IF(CU3="Desconheço",1,IF(CU3="Fraco",2,IF(CU3="Regular",3,IF(CU3="Bom",4,IF(CU3="Muito Bom",5,0))))))</f>
        <v>5500055</v>
      </c>
      <c r="CW3" s="3" t="s">
        <v>72</v>
      </c>
      <c r="CX3" s="26">
        <f t="shared" ref="CX3:CX66" si="49">C3*E3*(IF(CW3="Desconheço",1,IF(CW3="Fraco",2,IF(CW3="Regular",3,IF(CW3="Bom",4,IF(CW3="Muito Bom",5,0))))))</f>
        <v>5500055</v>
      </c>
      <c r="CY3" s="3" t="s">
        <v>72</v>
      </c>
      <c r="CZ3" s="26">
        <f t="shared" ref="CZ3:CZ66" si="50">C3*E3*(IF(CY3="Desconheço",1,IF(CY3="Fraco",2,IF(CY3="Regular",3,IF(CY3="Bom",4,IF(CY3="Muito Bom",5,0))))))</f>
        <v>5500055</v>
      </c>
      <c r="DA3" s="3" t="s">
        <v>72</v>
      </c>
      <c r="DB3" s="26">
        <f t="shared" ref="DB3:DB66" si="51">C3*E3*(IF(DA3="Desconheço",1,IF(DA3="Fraco",2,IF(DA3="Regular",3,IF(DA3="Bom",4,IF(DA3="Muito Bom",5,0))))))</f>
        <v>5500055</v>
      </c>
      <c r="DC3" s="3" t="s">
        <v>72</v>
      </c>
      <c r="DD3" s="26">
        <f t="shared" ref="DD3:DD66" si="52">C3*E3*(IF(DC3="Desconheço",1,IF(DC3="Fraco",2,IF(DC3="Regular",3,IF(DC3="Bom",4,IF(DC3="Muito Bom",5,0))))))</f>
        <v>5500055</v>
      </c>
      <c r="DE3" s="3" t="s">
        <v>72</v>
      </c>
      <c r="DF3" s="26">
        <f t="shared" ref="DF3:DF66" si="53">C3*E3*(IF(DE3="Desconheço",1,IF(DE3="Fraco",2,IF(DE3="Regular",3,IF(DE3="Bom",4,IF(DE3="Muito Bom",5,0))))))</f>
        <v>5500055</v>
      </c>
      <c r="DG3" s="3" t="s">
        <v>72</v>
      </c>
      <c r="DH3" s="26">
        <f t="shared" ref="DH3:DH66" si="54">C3*E3*(IF(DG3="Desconheço",1,IF(DG3="Fraco",2,IF(DG3="Regular",3,IF(DG3="Bom",4,IF(DG3="Muito Bom",5,0))))))</f>
        <v>5500055</v>
      </c>
      <c r="DI3" s="3" t="s">
        <v>72</v>
      </c>
      <c r="DJ3" s="26">
        <f t="shared" ref="DJ3:DJ66" si="55">C3*E3*(IF(DI3="Desconheço",1,IF(DI3="Fraco",2,IF(DI3="Regular",3,IF(DI3="Bom",4,IF(DI3="Muito Bom",5,0))))))</f>
        <v>5500055</v>
      </c>
      <c r="DK3" s="3" t="s">
        <v>72</v>
      </c>
      <c r="DL3" s="26">
        <f>C3*E3*(IF(DK3="Desconheço",1,IF(DK3="Fraco",2,IF(DK3="Regular",3,IF(DK3="Bom",4,IF(DK3="Muito Bom",5,0))))))</f>
        <v>5500055</v>
      </c>
      <c r="DM3" s="3" t="s">
        <v>72</v>
      </c>
      <c r="DN3" s="26">
        <f t="shared" ref="DN3:DN66" si="56">C3*E3*(IF(DM3="Desconheço",1,IF(DM3="Fraco",2,IF(DM3="Regular",3,IF(DM3="Bom",4,IF(DM3="Muito Bom",5,0))))))</f>
        <v>5500055</v>
      </c>
      <c r="DO3" s="3" t="s">
        <v>72</v>
      </c>
      <c r="DP3" s="26">
        <f t="shared" ref="DP3:DP66" si="57">C3*E3*(IF(DO3="Desconheço",1,IF(DO3="Fraco",2,IF(DO3="Regular",3,IF(DO3="Bom",4,IF(DO3="Muito Bom",5,0))))))</f>
        <v>5500055</v>
      </c>
      <c r="DQ3" s="3" t="s">
        <v>72</v>
      </c>
      <c r="DR3" s="26">
        <f t="shared" ref="DR3:DR66" si="58">C3*E3*(IF(DQ3="Desconheço",1,IF(DQ3="Fraco",2,IF(DQ3="Regular",3,IF(DQ3="Bom",4,IF(DQ3="Muito Bom",5,0))))))</f>
        <v>5500055</v>
      </c>
      <c r="DS3" s="3" t="s">
        <v>72</v>
      </c>
      <c r="DT3" s="26">
        <f t="shared" ref="DT3:DT66" si="59">C3*E3*(IF(DS3="Desconheço",1,IF(DS3="Fraco",2,IF(DS3="Regular",3,IF(DS3="Bom",4,IF(DS3="Muito Bom",5,0))))))</f>
        <v>5500055</v>
      </c>
      <c r="DU3" s="3" t="s">
        <v>72</v>
      </c>
      <c r="DV3" s="26">
        <f t="shared" ref="DV3:DV66" si="60">C3*E3*(IF(DU3="Desconheço",1,IF(DU3="Fraco",2,IF(DU3="Regular",3,IF(DU3="Bom",4,IF(DU3="Muito Bom",5,0))))))</f>
        <v>5500055</v>
      </c>
      <c r="DW3" s="3" t="s">
        <v>72</v>
      </c>
      <c r="DX3" s="26">
        <f t="shared" ref="DX3:DX66" si="61">C3*E3*(IF(DW3="Desconheço",1,IF(DW3="Fraco",2,IF(DW3="Regular",3,IF(DW3="Bom",4,IF(DW3="Muito Bom",5,0))))))</f>
        <v>5500055</v>
      </c>
      <c r="DY3" s="3" t="s">
        <v>72</v>
      </c>
      <c r="DZ3" s="26">
        <f t="shared" ref="DZ3:DZ66" si="62">C3*E3*(IF(DY3="Desconheço",1,IF(DY3="Fraco",2,IF(DY3="Regular",3,IF(DY3="Bom",4,IF(DY3="Muito Bom",5,0))))))</f>
        <v>5500055</v>
      </c>
      <c r="EA3" s="3" t="s">
        <v>72</v>
      </c>
      <c r="EB3" s="26">
        <f t="shared" ref="EB3:EB66" si="63">C3*E3*(IF(EA3="Desconheço",1,IF(EA3="Fraco",2,IF(EA3="Regular",3,IF(EA3="Bom",4,IF(EA3="Muito Bom",5,0))))))</f>
        <v>5500055</v>
      </c>
      <c r="EC3" s="3" t="s">
        <v>72</v>
      </c>
      <c r="ED3" s="26">
        <f t="shared" ref="ED3:ED66" si="64">C3*E3*(IF(EC3="Desconheço",1,IF(EC3="Fraco",2,IF(EC3="Regular",3,IF(EC3="Bom",4,IF(EC3="Muito Bom",5,0))))))</f>
        <v>5500055</v>
      </c>
      <c r="EE3" s="3" t="s">
        <v>72</v>
      </c>
      <c r="EF3" s="26">
        <f t="shared" ref="EF3:EF66" si="65">C3*E3*(IF(EE3="Desconheço",1,IF(EE3="Fraco",2,IF(EE3="Regular",3,IF(EE3="Bom",4,IF(EE3="Muito Bom",5,0))))))</f>
        <v>5500055</v>
      </c>
      <c r="EG3" s="3" t="s">
        <v>72</v>
      </c>
      <c r="EH3" s="26">
        <f t="shared" ref="EH3:EH66" si="66">C3*E3*(IF(EG3="Desconheço",1,IF(EG3="Fraco",2,IF(EG3="Regular",3,IF(EG3="Bom",4,IF(EG3="Muito Bom",5,0))))))</f>
        <v>5500055</v>
      </c>
    </row>
    <row r="4" spans="1:138" ht="13.2" x14ac:dyDescent="0.25">
      <c r="A4" s="2">
        <v>44245.621816828701</v>
      </c>
      <c r="B4" s="3" t="s">
        <v>78</v>
      </c>
      <c r="C4" s="20">
        <f>VLOOKUP(B4,'Parte 1'!$C$5:$D$11,2,FALSE)</f>
        <v>1001</v>
      </c>
      <c r="D4" s="3" t="s">
        <v>69</v>
      </c>
      <c r="E4" s="20">
        <f t="shared" si="0"/>
        <v>1</v>
      </c>
      <c r="F4" s="20">
        <f t="shared" si="1"/>
        <v>1001</v>
      </c>
      <c r="G4" s="3">
        <v>7</v>
      </c>
      <c r="H4" s="22">
        <f t="shared" si="2"/>
        <v>7007</v>
      </c>
      <c r="I4" s="3" t="s">
        <v>70</v>
      </c>
      <c r="J4" s="20">
        <f t="shared" si="3"/>
        <v>5005</v>
      </c>
      <c r="K4" s="3"/>
      <c r="L4" s="20">
        <f t="shared" si="4"/>
        <v>0</v>
      </c>
      <c r="M4" s="3" t="s">
        <v>79</v>
      </c>
      <c r="N4" s="20">
        <f t="shared" si="5"/>
        <v>5005</v>
      </c>
      <c r="O4" s="7" t="s">
        <v>74</v>
      </c>
      <c r="P4" s="26">
        <f t="shared" si="6"/>
        <v>3003</v>
      </c>
      <c r="Q4" s="3" t="s">
        <v>74</v>
      </c>
      <c r="R4" s="26">
        <f t="shared" si="7"/>
        <v>3003</v>
      </c>
      <c r="S4" s="3" t="s">
        <v>74</v>
      </c>
      <c r="T4" s="26">
        <f t="shared" si="8"/>
        <v>3003</v>
      </c>
      <c r="U4" s="3" t="s">
        <v>74</v>
      </c>
      <c r="V4" s="26">
        <f t="shared" si="9"/>
        <v>3003</v>
      </c>
      <c r="W4" s="3" t="s">
        <v>80</v>
      </c>
      <c r="X4" s="26">
        <f t="shared" si="10"/>
        <v>2002</v>
      </c>
      <c r="Y4" s="3" t="s">
        <v>80</v>
      </c>
      <c r="Z4" s="26">
        <f t="shared" si="11"/>
        <v>2002</v>
      </c>
      <c r="AA4" s="3" t="s">
        <v>80</v>
      </c>
      <c r="AB4" s="26">
        <f t="shared" si="12"/>
        <v>2002</v>
      </c>
      <c r="AC4" s="3" t="s">
        <v>72</v>
      </c>
      <c r="AD4" s="26">
        <f t="shared" si="13"/>
        <v>5005</v>
      </c>
      <c r="AE4" s="3" t="s">
        <v>72</v>
      </c>
      <c r="AF4" s="26">
        <f t="shared" si="14"/>
        <v>5005</v>
      </c>
      <c r="AG4" s="3" t="s">
        <v>74</v>
      </c>
      <c r="AH4" s="26">
        <f t="shared" si="15"/>
        <v>3003</v>
      </c>
      <c r="AI4" s="3" t="s">
        <v>74</v>
      </c>
      <c r="AJ4" s="26">
        <f t="shared" si="16"/>
        <v>3003</v>
      </c>
      <c r="AK4" s="3" t="s">
        <v>80</v>
      </c>
      <c r="AL4" s="26">
        <f t="shared" si="17"/>
        <v>2002</v>
      </c>
      <c r="AM4" s="3" t="s">
        <v>74</v>
      </c>
      <c r="AN4" s="26">
        <f t="shared" si="18"/>
        <v>3003</v>
      </c>
      <c r="AO4" s="3" t="s">
        <v>73</v>
      </c>
      <c r="AP4" s="26">
        <f t="shared" si="19"/>
        <v>4004</v>
      </c>
      <c r="AQ4" s="3" t="s">
        <v>80</v>
      </c>
      <c r="AR4" s="26">
        <f t="shared" si="20"/>
        <v>2002</v>
      </c>
      <c r="AS4" s="3" t="s">
        <v>80</v>
      </c>
      <c r="AT4" s="26">
        <f t="shared" si="21"/>
        <v>2002</v>
      </c>
      <c r="AU4" s="3" t="s">
        <v>80</v>
      </c>
      <c r="AV4" s="26">
        <f t="shared" si="22"/>
        <v>2002</v>
      </c>
      <c r="AW4" s="3" t="s">
        <v>80</v>
      </c>
      <c r="AX4" s="26">
        <f t="shared" si="23"/>
        <v>2002</v>
      </c>
      <c r="AY4" s="3" t="s">
        <v>80</v>
      </c>
      <c r="AZ4" s="26">
        <f t="shared" si="24"/>
        <v>2002</v>
      </c>
      <c r="BA4" s="3" t="s">
        <v>72</v>
      </c>
      <c r="BB4" s="26">
        <f t="shared" si="25"/>
        <v>5005</v>
      </c>
      <c r="BC4" s="3" t="s">
        <v>80</v>
      </c>
      <c r="BD4" s="26">
        <f t="shared" si="26"/>
        <v>2002</v>
      </c>
      <c r="BE4" s="3" t="s">
        <v>80</v>
      </c>
      <c r="BF4" s="26">
        <f t="shared" si="27"/>
        <v>2002</v>
      </c>
      <c r="BG4" s="3" t="s">
        <v>80</v>
      </c>
      <c r="BH4" s="26">
        <f t="shared" si="28"/>
        <v>2002</v>
      </c>
      <c r="BI4" s="3" t="s">
        <v>80</v>
      </c>
      <c r="BJ4" s="26">
        <f t="shared" si="29"/>
        <v>2002</v>
      </c>
      <c r="BK4" s="3" t="s">
        <v>80</v>
      </c>
      <c r="BL4" s="26">
        <f t="shared" si="30"/>
        <v>2002</v>
      </c>
      <c r="BM4" s="3" t="s">
        <v>80</v>
      </c>
      <c r="BN4" s="26">
        <f t="shared" si="31"/>
        <v>2002</v>
      </c>
      <c r="BO4" s="3" t="s">
        <v>80</v>
      </c>
      <c r="BP4" s="26">
        <f t="shared" si="32"/>
        <v>2002</v>
      </c>
      <c r="BQ4" s="3" t="s">
        <v>80</v>
      </c>
      <c r="BR4" s="26">
        <f t="shared" si="33"/>
        <v>2002</v>
      </c>
      <c r="BS4" s="3" t="s">
        <v>80</v>
      </c>
      <c r="BT4" s="26">
        <f t="shared" si="34"/>
        <v>2002</v>
      </c>
      <c r="BU4" s="3" t="s">
        <v>80</v>
      </c>
      <c r="BV4" s="26">
        <f t="shared" si="35"/>
        <v>2002</v>
      </c>
      <c r="BW4" s="3" t="s">
        <v>80</v>
      </c>
      <c r="BX4" s="26">
        <f t="shared" si="36"/>
        <v>2002</v>
      </c>
      <c r="BY4" s="3" t="s">
        <v>80</v>
      </c>
      <c r="BZ4" s="26">
        <f t="shared" si="37"/>
        <v>2002</v>
      </c>
      <c r="CA4" s="3" t="s">
        <v>80</v>
      </c>
      <c r="CB4" s="26">
        <f t="shared" si="38"/>
        <v>2002</v>
      </c>
      <c r="CC4" s="3" t="s">
        <v>80</v>
      </c>
      <c r="CD4" s="26">
        <f t="shared" si="39"/>
        <v>2002</v>
      </c>
      <c r="CE4" s="3" t="s">
        <v>80</v>
      </c>
      <c r="CF4" s="26">
        <f t="shared" si="40"/>
        <v>2002</v>
      </c>
      <c r="CG4" s="3" t="s">
        <v>80</v>
      </c>
      <c r="CH4" s="26">
        <f t="shared" si="41"/>
        <v>2002</v>
      </c>
      <c r="CI4" s="3" t="s">
        <v>80</v>
      </c>
      <c r="CJ4" s="26">
        <f t="shared" si="42"/>
        <v>2002</v>
      </c>
      <c r="CK4" s="3" t="s">
        <v>80</v>
      </c>
      <c r="CL4" s="26">
        <f t="shared" si="43"/>
        <v>2002</v>
      </c>
      <c r="CM4" s="3" t="s">
        <v>80</v>
      </c>
      <c r="CN4" s="26">
        <f t="shared" si="44"/>
        <v>2002</v>
      </c>
      <c r="CO4" s="3" t="s">
        <v>80</v>
      </c>
      <c r="CP4" s="26">
        <f t="shared" si="45"/>
        <v>2002</v>
      </c>
      <c r="CQ4" s="3" t="s">
        <v>72</v>
      </c>
      <c r="CR4" s="26">
        <f t="shared" si="46"/>
        <v>5005</v>
      </c>
      <c r="CS4" s="3" t="s">
        <v>72</v>
      </c>
      <c r="CT4" s="26">
        <f t="shared" si="47"/>
        <v>5005</v>
      </c>
      <c r="CU4" s="3" t="s">
        <v>80</v>
      </c>
      <c r="CV4" s="26">
        <f t="shared" si="48"/>
        <v>2002</v>
      </c>
      <c r="CW4" s="3" t="s">
        <v>72</v>
      </c>
      <c r="CX4" s="26">
        <f t="shared" si="49"/>
        <v>5005</v>
      </c>
      <c r="CY4" s="3" t="s">
        <v>74</v>
      </c>
      <c r="CZ4" s="26">
        <f t="shared" si="50"/>
        <v>3003</v>
      </c>
      <c r="DA4" s="3" t="s">
        <v>80</v>
      </c>
      <c r="DB4" s="26">
        <f t="shared" si="51"/>
        <v>2002</v>
      </c>
      <c r="DC4" s="3" t="s">
        <v>80</v>
      </c>
      <c r="DD4" s="26">
        <f t="shared" si="52"/>
        <v>2002</v>
      </c>
      <c r="DE4" s="3" t="s">
        <v>80</v>
      </c>
      <c r="DF4" s="26">
        <f t="shared" si="53"/>
        <v>2002</v>
      </c>
      <c r="DG4" s="3" t="s">
        <v>80</v>
      </c>
      <c r="DH4" s="26">
        <f t="shared" si="54"/>
        <v>2002</v>
      </c>
      <c r="DI4" s="3" t="s">
        <v>80</v>
      </c>
      <c r="DJ4" s="26">
        <f t="shared" si="55"/>
        <v>2002</v>
      </c>
      <c r="DK4" s="3" t="s">
        <v>80</v>
      </c>
      <c r="DL4" s="26">
        <f t="shared" ref="DL4:DL67" si="67">C4*E4*(IF(DK4="Desconheço",1,IF(DK4="Fraco",2,IF(DK4="Regular",3,IF(DK4="Bom",4,IF(DK4="Muito Bom",5,0))))))</f>
        <v>2002</v>
      </c>
      <c r="DM4" s="3" t="s">
        <v>74</v>
      </c>
      <c r="DN4" s="26">
        <f t="shared" si="56"/>
        <v>3003</v>
      </c>
      <c r="DO4" s="3" t="s">
        <v>74</v>
      </c>
      <c r="DP4" s="26">
        <f t="shared" si="57"/>
        <v>3003</v>
      </c>
      <c r="DQ4" s="3" t="s">
        <v>74</v>
      </c>
      <c r="DR4" s="26">
        <f t="shared" si="58"/>
        <v>3003</v>
      </c>
      <c r="DS4" s="3" t="s">
        <v>74</v>
      </c>
      <c r="DT4" s="26">
        <f t="shared" si="59"/>
        <v>3003</v>
      </c>
      <c r="DU4" s="3" t="s">
        <v>80</v>
      </c>
      <c r="DV4" s="26">
        <f t="shared" si="60"/>
        <v>2002</v>
      </c>
      <c r="DW4" s="3" t="s">
        <v>80</v>
      </c>
      <c r="DX4" s="26">
        <f t="shared" si="61"/>
        <v>2002</v>
      </c>
      <c r="DY4" s="3" t="s">
        <v>80</v>
      </c>
      <c r="DZ4" s="26">
        <f t="shared" si="62"/>
        <v>2002</v>
      </c>
      <c r="EA4" s="3" t="s">
        <v>80</v>
      </c>
      <c r="EB4" s="26">
        <f t="shared" si="63"/>
        <v>2002</v>
      </c>
      <c r="EC4" s="3" t="s">
        <v>72</v>
      </c>
      <c r="ED4" s="26">
        <f t="shared" si="64"/>
        <v>5005</v>
      </c>
      <c r="EE4" s="3" t="s">
        <v>72</v>
      </c>
      <c r="EF4" s="26">
        <f t="shared" si="65"/>
        <v>5005</v>
      </c>
      <c r="EG4" s="3" t="s">
        <v>72</v>
      </c>
      <c r="EH4" s="26">
        <f t="shared" si="66"/>
        <v>5005</v>
      </c>
    </row>
    <row r="5" spans="1:138" ht="13.2" x14ac:dyDescent="0.25">
      <c r="A5" s="2">
        <v>44245.623004641202</v>
      </c>
      <c r="B5" s="3" t="s">
        <v>81</v>
      </c>
      <c r="C5" s="20">
        <f>VLOOKUP(B5,'Parte 1'!$C$5:$D$11,2,FALSE)</f>
        <v>1000001</v>
      </c>
      <c r="D5" s="3" t="s">
        <v>76</v>
      </c>
      <c r="E5" s="20">
        <f t="shared" si="0"/>
        <v>11</v>
      </c>
      <c r="F5" s="20">
        <f t="shared" si="1"/>
        <v>11000011</v>
      </c>
      <c r="G5" s="3">
        <v>6</v>
      </c>
      <c r="H5" s="22">
        <f t="shared" si="2"/>
        <v>66000066</v>
      </c>
      <c r="I5" s="3" t="s">
        <v>70</v>
      </c>
      <c r="J5" s="20">
        <f t="shared" si="3"/>
        <v>55000055</v>
      </c>
      <c r="K5" s="3"/>
      <c r="L5" s="20">
        <f t="shared" si="4"/>
        <v>0</v>
      </c>
      <c r="M5" s="3" t="s">
        <v>71</v>
      </c>
      <c r="N5" s="20">
        <f t="shared" si="5"/>
        <v>44000044</v>
      </c>
      <c r="O5" s="7" t="s">
        <v>75</v>
      </c>
      <c r="P5" s="26">
        <f t="shared" si="6"/>
        <v>11000011</v>
      </c>
      <c r="Q5" s="3" t="s">
        <v>75</v>
      </c>
      <c r="R5" s="26">
        <f t="shared" si="7"/>
        <v>11000011</v>
      </c>
      <c r="S5" s="3" t="s">
        <v>75</v>
      </c>
      <c r="T5" s="26">
        <f t="shared" si="8"/>
        <v>11000011</v>
      </c>
      <c r="U5" s="3" t="s">
        <v>75</v>
      </c>
      <c r="V5" s="26">
        <f t="shared" si="9"/>
        <v>11000011</v>
      </c>
      <c r="W5" s="3" t="s">
        <v>80</v>
      </c>
      <c r="X5" s="26">
        <f t="shared" si="10"/>
        <v>22000022</v>
      </c>
      <c r="Y5" s="3" t="s">
        <v>80</v>
      </c>
      <c r="Z5" s="26">
        <f t="shared" si="11"/>
        <v>22000022</v>
      </c>
      <c r="AA5" s="3" t="s">
        <v>73</v>
      </c>
      <c r="AB5" s="26">
        <f t="shared" si="12"/>
        <v>44000044</v>
      </c>
      <c r="AC5" s="3" t="s">
        <v>73</v>
      </c>
      <c r="AD5" s="26">
        <f t="shared" si="13"/>
        <v>44000044</v>
      </c>
      <c r="AE5" s="3" t="s">
        <v>74</v>
      </c>
      <c r="AF5" s="26">
        <f t="shared" si="14"/>
        <v>33000033</v>
      </c>
      <c r="AG5" s="3" t="s">
        <v>73</v>
      </c>
      <c r="AH5" s="26">
        <f t="shared" si="15"/>
        <v>44000044</v>
      </c>
      <c r="AI5" s="3" t="s">
        <v>73</v>
      </c>
      <c r="AJ5" s="26">
        <f t="shared" si="16"/>
        <v>44000044</v>
      </c>
      <c r="AK5" s="3" t="s">
        <v>73</v>
      </c>
      <c r="AL5" s="26">
        <f t="shared" si="17"/>
        <v>44000044</v>
      </c>
      <c r="AM5" s="3" t="s">
        <v>73</v>
      </c>
      <c r="AN5" s="26">
        <f t="shared" si="18"/>
        <v>44000044</v>
      </c>
      <c r="AO5" s="3" t="s">
        <v>73</v>
      </c>
      <c r="AP5" s="26">
        <f t="shared" si="19"/>
        <v>44000044</v>
      </c>
      <c r="AQ5" s="3" t="s">
        <v>73</v>
      </c>
      <c r="AR5" s="26">
        <f t="shared" si="20"/>
        <v>44000044</v>
      </c>
      <c r="AS5" s="3" t="s">
        <v>74</v>
      </c>
      <c r="AT5" s="26">
        <f t="shared" si="21"/>
        <v>33000033</v>
      </c>
      <c r="AU5" s="3" t="s">
        <v>74</v>
      </c>
      <c r="AV5" s="26">
        <f t="shared" si="22"/>
        <v>33000033</v>
      </c>
      <c r="AW5" s="3" t="s">
        <v>74</v>
      </c>
      <c r="AX5" s="26">
        <f t="shared" si="23"/>
        <v>33000033</v>
      </c>
      <c r="AY5" s="3" t="s">
        <v>80</v>
      </c>
      <c r="AZ5" s="26">
        <f t="shared" si="24"/>
        <v>22000022</v>
      </c>
      <c r="BA5" s="3" t="s">
        <v>80</v>
      </c>
      <c r="BB5" s="26">
        <f t="shared" si="25"/>
        <v>22000022</v>
      </c>
      <c r="BC5" s="3" t="s">
        <v>75</v>
      </c>
      <c r="BD5" s="26">
        <f t="shared" si="26"/>
        <v>11000011</v>
      </c>
      <c r="BE5" s="3" t="s">
        <v>75</v>
      </c>
      <c r="BF5" s="26">
        <f t="shared" si="27"/>
        <v>11000011</v>
      </c>
      <c r="BG5" s="3" t="s">
        <v>75</v>
      </c>
      <c r="BH5" s="26">
        <f t="shared" si="28"/>
        <v>11000011</v>
      </c>
      <c r="BI5" s="3" t="s">
        <v>75</v>
      </c>
      <c r="BJ5" s="26">
        <f t="shared" si="29"/>
        <v>11000011</v>
      </c>
      <c r="BK5" s="3" t="s">
        <v>75</v>
      </c>
      <c r="BL5" s="26">
        <f t="shared" si="30"/>
        <v>11000011</v>
      </c>
      <c r="BM5" s="3" t="s">
        <v>80</v>
      </c>
      <c r="BN5" s="26">
        <f t="shared" si="31"/>
        <v>22000022</v>
      </c>
      <c r="BO5" s="3" t="s">
        <v>75</v>
      </c>
      <c r="BP5" s="26">
        <f t="shared" si="32"/>
        <v>11000011</v>
      </c>
      <c r="BQ5" s="3" t="s">
        <v>75</v>
      </c>
      <c r="BR5" s="26">
        <f t="shared" si="33"/>
        <v>11000011</v>
      </c>
      <c r="BS5" s="3" t="s">
        <v>75</v>
      </c>
      <c r="BT5" s="26">
        <f t="shared" si="34"/>
        <v>11000011</v>
      </c>
      <c r="BU5" s="3" t="s">
        <v>75</v>
      </c>
      <c r="BV5" s="26">
        <f t="shared" si="35"/>
        <v>11000011</v>
      </c>
      <c r="BW5" s="3" t="s">
        <v>75</v>
      </c>
      <c r="BX5" s="26">
        <f t="shared" si="36"/>
        <v>11000011</v>
      </c>
      <c r="BY5" s="3" t="s">
        <v>75</v>
      </c>
      <c r="BZ5" s="26">
        <f t="shared" si="37"/>
        <v>11000011</v>
      </c>
      <c r="CA5" s="3" t="s">
        <v>75</v>
      </c>
      <c r="CB5" s="26">
        <f t="shared" si="38"/>
        <v>11000011</v>
      </c>
      <c r="CC5" s="3" t="s">
        <v>75</v>
      </c>
      <c r="CD5" s="26">
        <f t="shared" si="39"/>
        <v>11000011</v>
      </c>
      <c r="CE5" s="3" t="s">
        <v>80</v>
      </c>
      <c r="CF5" s="26">
        <f t="shared" si="40"/>
        <v>22000022</v>
      </c>
      <c r="CG5" s="3" t="s">
        <v>74</v>
      </c>
      <c r="CH5" s="26">
        <f t="shared" si="41"/>
        <v>33000033</v>
      </c>
      <c r="CI5" s="3" t="s">
        <v>80</v>
      </c>
      <c r="CJ5" s="26">
        <f t="shared" si="42"/>
        <v>22000022</v>
      </c>
      <c r="CK5" s="3" t="s">
        <v>75</v>
      </c>
      <c r="CL5" s="26">
        <f t="shared" si="43"/>
        <v>11000011</v>
      </c>
      <c r="CM5" s="3" t="s">
        <v>80</v>
      </c>
      <c r="CN5" s="26">
        <f t="shared" si="44"/>
        <v>22000022</v>
      </c>
      <c r="CO5" s="3" t="s">
        <v>80</v>
      </c>
      <c r="CP5" s="26">
        <f t="shared" si="45"/>
        <v>22000022</v>
      </c>
      <c r="CQ5" s="3" t="s">
        <v>80</v>
      </c>
      <c r="CR5" s="26">
        <f t="shared" si="46"/>
        <v>22000022</v>
      </c>
      <c r="CS5" s="3" t="s">
        <v>74</v>
      </c>
      <c r="CT5" s="26">
        <f t="shared" si="47"/>
        <v>33000033</v>
      </c>
      <c r="CU5" s="3" t="s">
        <v>75</v>
      </c>
      <c r="CV5" s="26">
        <f t="shared" si="48"/>
        <v>11000011</v>
      </c>
      <c r="CW5" s="3" t="s">
        <v>75</v>
      </c>
      <c r="CX5" s="26">
        <f t="shared" si="49"/>
        <v>11000011</v>
      </c>
      <c r="CY5" s="3" t="s">
        <v>75</v>
      </c>
      <c r="CZ5" s="26">
        <f t="shared" si="50"/>
        <v>11000011</v>
      </c>
      <c r="DA5" s="3" t="s">
        <v>75</v>
      </c>
      <c r="DB5" s="26">
        <f t="shared" si="51"/>
        <v>11000011</v>
      </c>
      <c r="DC5" s="3" t="s">
        <v>75</v>
      </c>
      <c r="DD5" s="26">
        <f t="shared" si="52"/>
        <v>11000011</v>
      </c>
      <c r="DE5" s="3" t="s">
        <v>75</v>
      </c>
      <c r="DF5" s="26">
        <f t="shared" si="53"/>
        <v>11000011</v>
      </c>
      <c r="DG5" s="3" t="s">
        <v>75</v>
      </c>
      <c r="DH5" s="26">
        <f t="shared" si="54"/>
        <v>11000011</v>
      </c>
      <c r="DI5" s="3" t="s">
        <v>74</v>
      </c>
      <c r="DJ5" s="26">
        <f t="shared" si="55"/>
        <v>33000033</v>
      </c>
      <c r="DK5" s="3" t="s">
        <v>73</v>
      </c>
      <c r="DL5" s="26">
        <f t="shared" si="67"/>
        <v>44000044</v>
      </c>
      <c r="DM5" s="3" t="s">
        <v>73</v>
      </c>
      <c r="DN5" s="26">
        <f t="shared" si="56"/>
        <v>44000044</v>
      </c>
      <c r="DO5" s="3" t="s">
        <v>73</v>
      </c>
      <c r="DP5" s="26">
        <f t="shared" si="57"/>
        <v>44000044</v>
      </c>
      <c r="DQ5" s="3" t="s">
        <v>73</v>
      </c>
      <c r="DR5" s="26">
        <f t="shared" si="58"/>
        <v>44000044</v>
      </c>
      <c r="DS5" s="3" t="s">
        <v>73</v>
      </c>
      <c r="DT5" s="26">
        <f t="shared" si="59"/>
        <v>44000044</v>
      </c>
      <c r="DU5" s="3" t="s">
        <v>73</v>
      </c>
      <c r="DV5" s="26">
        <f t="shared" si="60"/>
        <v>44000044</v>
      </c>
      <c r="DW5" s="3" t="s">
        <v>73</v>
      </c>
      <c r="DX5" s="26">
        <f t="shared" si="61"/>
        <v>44000044</v>
      </c>
      <c r="DY5" s="3" t="s">
        <v>73</v>
      </c>
      <c r="DZ5" s="26">
        <f t="shared" si="62"/>
        <v>44000044</v>
      </c>
      <c r="EA5" s="3" t="s">
        <v>73</v>
      </c>
      <c r="EB5" s="26">
        <f t="shared" si="63"/>
        <v>44000044</v>
      </c>
      <c r="EC5" s="3" t="s">
        <v>73</v>
      </c>
      <c r="ED5" s="26">
        <f t="shared" si="64"/>
        <v>44000044</v>
      </c>
      <c r="EE5" s="3" t="s">
        <v>73</v>
      </c>
      <c r="EF5" s="26">
        <f t="shared" si="65"/>
        <v>44000044</v>
      </c>
      <c r="EG5" s="3" t="s">
        <v>73</v>
      </c>
      <c r="EH5" s="26">
        <f t="shared" si="66"/>
        <v>44000044</v>
      </c>
    </row>
    <row r="6" spans="1:138" ht="13.2" x14ac:dyDescent="0.25">
      <c r="A6" s="2">
        <v>44245.635088449075</v>
      </c>
      <c r="B6" s="3" t="s">
        <v>82</v>
      </c>
      <c r="C6" s="20">
        <f>VLOOKUP(B6,'Parte 1'!$C$5:$D$11,2,FALSE)</f>
        <v>100000001</v>
      </c>
      <c r="D6" s="3" t="s">
        <v>69</v>
      </c>
      <c r="E6" s="20">
        <f t="shared" si="0"/>
        <v>1</v>
      </c>
      <c r="F6" s="20">
        <f t="shared" si="1"/>
        <v>100000001</v>
      </c>
      <c r="G6" s="3">
        <v>7</v>
      </c>
      <c r="H6" s="22">
        <f t="shared" si="2"/>
        <v>700000007</v>
      </c>
      <c r="I6" s="3" t="s">
        <v>70</v>
      </c>
      <c r="J6" s="20">
        <f t="shared" si="3"/>
        <v>500000005</v>
      </c>
      <c r="K6" s="3"/>
      <c r="L6" s="20">
        <f t="shared" si="4"/>
        <v>0</v>
      </c>
      <c r="M6" s="3" t="s">
        <v>71</v>
      </c>
      <c r="N6" s="20">
        <f t="shared" si="5"/>
        <v>400000004</v>
      </c>
      <c r="O6" s="7" t="s">
        <v>73</v>
      </c>
      <c r="P6" s="26">
        <f t="shared" si="6"/>
        <v>400000004</v>
      </c>
      <c r="Q6" s="3" t="s">
        <v>74</v>
      </c>
      <c r="R6" s="26">
        <f t="shared" si="7"/>
        <v>300000003</v>
      </c>
      <c r="S6" s="3" t="s">
        <v>74</v>
      </c>
      <c r="T6" s="26">
        <f t="shared" si="8"/>
        <v>300000003</v>
      </c>
      <c r="U6" s="3" t="s">
        <v>73</v>
      </c>
      <c r="V6" s="26">
        <f t="shared" si="9"/>
        <v>400000004</v>
      </c>
      <c r="W6" s="3" t="s">
        <v>72</v>
      </c>
      <c r="X6" s="26">
        <f t="shared" si="10"/>
        <v>500000005</v>
      </c>
      <c r="Y6" s="3" t="s">
        <v>73</v>
      </c>
      <c r="Z6" s="26">
        <f t="shared" si="11"/>
        <v>400000004</v>
      </c>
      <c r="AA6" s="3" t="s">
        <v>73</v>
      </c>
      <c r="AB6" s="26">
        <f t="shared" si="12"/>
        <v>400000004</v>
      </c>
      <c r="AC6" s="3" t="s">
        <v>73</v>
      </c>
      <c r="AD6" s="26">
        <f t="shared" si="13"/>
        <v>400000004</v>
      </c>
      <c r="AE6" s="3" t="s">
        <v>74</v>
      </c>
      <c r="AF6" s="26">
        <f t="shared" si="14"/>
        <v>300000003</v>
      </c>
      <c r="AG6" s="3" t="s">
        <v>73</v>
      </c>
      <c r="AH6" s="26">
        <f t="shared" si="15"/>
        <v>400000004</v>
      </c>
      <c r="AI6" s="3" t="s">
        <v>73</v>
      </c>
      <c r="AJ6" s="26">
        <f t="shared" si="16"/>
        <v>400000004</v>
      </c>
      <c r="AK6" s="3" t="s">
        <v>74</v>
      </c>
      <c r="AL6" s="26">
        <f t="shared" si="17"/>
        <v>300000003</v>
      </c>
      <c r="AM6" s="3" t="s">
        <v>73</v>
      </c>
      <c r="AN6" s="26">
        <f t="shared" si="18"/>
        <v>400000004</v>
      </c>
      <c r="AO6" s="3" t="s">
        <v>73</v>
      </c>
      <c r="AP6" s="26">
        <f t="shared" si="19"/>
        <v>400000004</v>
      </c>
      <c r="AQ6" s="3" t="s">
        <v>73</v>
      </c>
      <c r="AR6" s="26">
        <f t="shared" si="20"/>
        <v>400000004</v>
      </c>
      <c r="AS6" s="3" t="s">
        <v>74</v>
      </c>
      <c r="AT6" s="26">
        <f t="shared" si="21"/>
        <v>300000003</v>
      </c>
      <c r="AU6" s="3" t="s">
        <v>74</v>
      </c>
      <c r="AV6" s="26">
        <f t="shared" si="22"/>
        <v>300000003</v>
      </c>
      <c r="AW6" s="3" t="s">
        <v>80</v>
      </c>
      <c r="AX6" s="26">
        <f t="shared" si="23"/>
        <v>200000002</v>
      </c>
      <c r="AY6" s="3" t="s">
        <v>74</v>
      </c>
      <c r="AZ6" s="26">
        <f t="shared" si="24"/>
        <v>300000003</v>
      </c>
      <c r="BA6" s="3" t="s">
        <v>80</v>
      </c>
      <c r="BB6" s="26">
        <f t="shared" si="25"/>
        <v>200000002</v>
      </c>
      <c r="BC6" s="3" t="s">
        <v>75</v>
      </c>
      <c r="BD6" s="26">
        <f t="shared" si="26"/>
        <v>100000001</v>
      </c>
      <c r="BE6" s="3" t="s">
        <v>75</v>
      </c>
      <c r="BF6" s="26">
        <f t="shared" si="27"/>
        <v>100000001</v>
      </c>
      <c r="BG6" s="3" t="s">
        <v>75</v>
      </c>
      <c r="BH6" s="26">
        <f t="shared" si="28"/>
        <v>100000001</v>
      </c>
      <c r="BI6" s="3" t="s">
        <v>75</v>
      </c>
      <c r="BJ6" s="26">
        <f t="shared" si="29"/>
        <v>100000001</v>
      </c>
      <c r="BK6" s="3" t="s">
        <v>75</v>
      </c>
      <c r="BL6" s="26">
        <f t="shared" si="30"/>
        <v>100000001</v>
      </c>
      <c r="BM6" s="3" t="s">
        <v>75</v>
      </c>
      <c r="BN6" s="26">
        <f t="shared" si="31"/>
        <v>100000001</v>
      </c>
      <c r="BO6" s="3" t="s">
        <v>75</v>
      </c>
      <c r="BP6" s="26">
        <f t="shared" si="32"/>
        <v>100000001</v>
      </c>
      <c r="BQ6" s="3" t="s">
        <v>74</v>
      </c>
      <c r="BR6" s="26">
        <f t="shared" si="33"/>
        <v>300000003</v>
      </c>
      <c r="BS6" s="3" t="s">
        <v>74</v>
      </c>
      <c r="BT6" s="26">
        <f t="shared" si="34"/>
        <v>300000003</v>
      </c>
      <c r="BU6" s="3" t="s">
        <v>80</v>
      </c>
      <c r="BV6" s="26">
        <f t="shared" si="35"/>
        <v>200000002</v>
      </c>
      <c r="BW6" s="3" t="s">
        <v>74</v>
      </c>
      <c r="BX6" s="26">
        <f t="shared" si="36"/>
        <v>300000003</v>
      </c>
      <c r="BY6" s="3" t="s">
        <v>74</v>
      </c>
      <c r="BZ6" s="26">
        <f t="shared" si="37"/>
        <v>300000003</v>
      </c>
      <c r="CA6" s="3" t="s">
        <v>74</v>
      </c>
      <c r="CB6" s="26">
        <f t="shared" si="38"/>
        <v>300000003</v>
      </c>
      <c r="CC6" s="3" t="s">
        <v>80</v>
      </c>
      <c r="CD6" s="26">
        <f t="shared" si="39"/>
        <v>200000002</v>
      </c>
      <c r="CE6" s="3" t="s">
        <v>74</v>
      </c>
      <c r="CF6" s="26">
        <f t="shared" si="40"/>
        <v>300000003</v>
      </c>
      <c r="CG6" s="3" t="s">
        <v>73</v>
      </c>
      <c r="CH6" s="26">
        <f t="shared" si="41"/>
        <v>400000004</v>
      </c>
      <c r="CI6" s="3" t="s">
        <v>74</v>
      </c>
      <c r="CJ6" s="26">
        <f t="shared" si="42"/>
        <v>300000003</v>
      </c>
      <c r="CK6" s="3" t="s">
        <v>74</v>
      </c>
      <c r="CL6" s="26">
        <f t="shared" si="43"/>
        <v>300000003</v>
      </c>
      <c r="CM6" s="3" t="s">
        <v>74</v>
      </c>
      <c r="CN6" s="26">
        <f t="shared" si="44"/>
        <v>300000003</v>
      </c>
      <c r="CO6" s="3" t="s">
        <v>80</v>
      </c>
      <c r="CP6" s="26">
        <f t="shared" si="45"/>
        <v>200000002</v>
      </c>
      <c r="CQ6" s="3" t="s">
        <v>73</v>
      </c>
      <c r="CR6" s="26">
        <f t="shared" si="46"/>
        <v>400000004</v>
      </c>
      <c r="CS6" s="3" t="s">
        <v>73</v>
      </c>
      <c r="CT6" s="26">
        <f t="shared" si="47"/>
        <v>400000004</v>
      </c>
      <c r="CU6" s="3" t="s">
        <v>74</v>
      </c>
      <c r="CV6" s="26">
        <f t="shared" si="48"/>
        <v>300000003</v>
      </c>
      <c r="CW6" s="3" t="s">
        <v>75</v>
      </c>
      <c r="CX6" s="26">
        <f t="shared" si="49"/>
        <v>100000001</v>
      </c>
      <c r="CY6" s="3" t="s">
        <v>72</v>
      </c>
      <c r="CZ6" s="26">
        <f t="shared" si="50"/>
        <v>500000005</v>
      </c>
      <c r="DA6" s="3" t="s">
        <v>75</v>
      </c>
      <c r="DB6" s="26">
        <f t="shared" si="51"/>
        <v>100000001</v>
      </c>
      <c r="DC6" s="3" t="s">
        <v>75</v>
      </c>
      <c r="DD6" s="26">
        <f t="shared" si="52"/>
        <v>100000001</v>
      </c>
      <c r="DE6" s="3" t="s">
        <v>75</v>
      </c>
      <c r="DF6" s="26">
        <f t="shared" si="53"/>
        <v>100000001</v>
      </c>
      <c r="DG6" s="3" t="s">
        <v>75</v>
      </c>
      <c r="DH6" s="26">
        <f t="shared" si="54"/>
        <v>100000001</v>
      </c>
      <c r="DI6" s="3" t="s">
        <v>80</v>
      </c>
      <c r="DJ6" s="26">
        <f t="shared" si="55"/>
        <v>200000002</v>
      </c>
      <c r="DK6" s="3" t="s">
        <v>73</v>
      </c>
      <c r="DL6" s="26">
        <f t="shared" si="67"/>
        <v>400000004</v>
      </c>
      <c r="DM6" s="3" t="s">
        <v>72</v>
      </c>
      <c r="DN6" s="26">
        <f t="shared" si="56"/>
        <v>500000005</v>
      </c>
      <c r="DO6" s="3" t="s">
        <v>73</v>
      </c>
      <c r="DP6" s="26">
        <f t="shared" si="57"/>
        <v>400000004</v>
      </c>
      <c r="DQ6" s="3" t="s">
        <v>72</v>
      </c>
      <c r="DR6" s="26">
        <f t="shared" si="58"/>
        <v>500000005</v>
      </c>
      <c r="DS6" s="3" t="s">
        <v>73</v>
      </c>
      <c r="DT6" s="26">
        <f t="shared" si="59"/>
        <v>400000004</v>
      </c>
      <c r="DU6" s="3" t="s">
        <v>74</v>
      </c>
      <c r="DV6" s="26">
        <f t="shared" si="60"/>
        <v>300000003</v>
      </c>
      <c r="DW6" s="3" t="s">
        <v>72</v>
      </c>
      <c r="DX6" s="26">
        <f t="shared" si="61"/>
        <v>500000005</v>
      </c>
      <c r="DY6" s="3" t="s">
        <v>72</v>
      </c>
      <c r="DZ6" s="26">
        <f t="shared" si="62"/>
        <v>500000005</v>
      </c>
      <c r="EA6" s="3" t="s">
        <v>72</v>
      </c>
      <c r="EB6" s="26">
        <f t="shared" si="63"/>
        <v>500000005</v>
      </c>
      <c r="EC6" s="3" t="s">
        <v>72</v>
      </c>
      <c r="ED6" s="26">
        <f t="shared" si="64"/>
        <v>500000005</v>
      </c>
      <c r="EE6" s="3" t="s">
        <v>73</v>
      </c>
      <c r="EF6" s="26">
        <f t="shared" si="65"/>
        <v>400000004</v>
      </c>
      <c r="EG6" s="3" t="s">
        <v>72</v>
      </c>
      <c r="EH6" s="26">
        <f t="shared" si="66"/>
        <v>500000005</v>
      </c>
    </row>
    <row r="7" spans="1:138" ht="13.2" x14ac:dyDescent="0.25">
      <c r="A7" s="2">
        <v>44245.665819675924</v>
      </c>
      <c r="B7" s="3" t="s">
        <v>83</v>
      </c>
      <c r="C7" s="20">
        <f>VLOOKUP(B7,'Parte 1'!$C$5:$D$11,2,FALSE)</f>
        <v>101</v>
      </c>
      <c r="D7" s="3" t="s">
        <v>76</v>
      </c>
      <c r="E7" s="20">
        <f t="shared" si="0"/>
        <v>11</v>
      </c>
      <c r="F7" s="20">
        <f t="shared" si="1"/>
        <v>1111</v>
      </c>
      <c r="G7" s="3">
        <v>7</v>
      </c>
      <c r="H7" s="22">
        <f t="shared" si="2"/>
        <v>7777</v>
      </c>
      <c r="I7" s="3" t="s">
        <v>70</v>
      </c>
      <c r="J7" s="20">
        <f t="shared" si="3"/>
        <v>5555</v>
      </c>
      <c r="K7" s="3"/>
      <c r="L7" s="20">
        <f t="shared" si="4"/>
        <v>0</v>
      </c>
      <c r="M7" s="3" t="s">
        <v>71</v>
      </c>
      <c r="N7" s="20">
        <f t="shared" si="5"/>
        <v>4444</v>
      </c>
      <c r="O7" s="7" t="s">
        <v>74</v>
      </c>
      <c r="P7" s="26">
        <f t="shared" si="6"/>
        <v>3333</v>
      </c>
      <c r="Q7" s="3" t="s">
        <v>73</v>
      </c>
      <c r="R7" s="26">
        <f t="shared" si="7"/>
        <v>4444</v>
      </c>
      <c r="S7" s="3" t="s">
        <v>73</v>
      </c>
      <c r="T7" s="26">
        <f t="shared" si="8"/>
        <v>4444</v>
      </c>
      <c r="U7" s="3" t="s">
        <v>73</v>
      </c>
      <c r="V7" s="26">
        <f t="shared" si="9"/>
        <v>4444</v>
      </c>
      <c r="W7" s="3" t="s">
        <v>72</v>
      </c>
      <c r="X7" s="26">
        <f t="shared" si="10"/>
        <v>5555</v>
      </c>
      <c r="Y7" s="3" t="s">
        <v>80</v>
      </c>
      <c r="Z7" s="26">
        <f t="shared" si="11"/>
        <v>2222</v>
      </c>
      <c r="AA7" s="3" t="s">
        <v>74</v>
      </c>
      <c r="AB7" s="26">
        <f t="shared" si="12"/>
        <v>3333</v>
      </c>
      <c r="AC7" s="3" t="s">
        <v>74</v>
      </c>
      <c r="AD7" s="26">
        <f t="shared" si="13"/>
        <v>3333</v>
      </c>
      <c r="AE7" s="3" t="s">
        <v>80</v>
      </c>
      <c r="AF7" s="26">
        <f t="shared" si="14"/>
        <v>2222</v>
      </c>
      <c r="AG7" s="3" t="s">
        <v>74</v>
      </c>
      <c r="AH7" s="26">
        <f t="shared" si="15"/>
        <v>3333</v>
      </c>
      <c r="AI7" s="3" t="s">
        <v>73</v>
      </c>
      <c r="AJ7" s="26">
        <f t="shared" si="16"/>
        <v>4444</v>
      </c>
      <c r="AK7" s="3" t="s">
        <v>74</v>
      </c>
      <c r="AL7" s="26">
        <f t="shared" si="17"/>
        <v>3333</v>
      </c>
      <c r="AM7" s="3" t="s">
        <v>73</v>
      </c>
      <c r="AN7" s="26">
        <f t="shared" si="18"/>
        <v>4444</v>
      </c>
      <c r="AO7" s="3" t="s">
        <v>74</v>
      </c>
      <c r="AP7" s="26">
        <f t="shared" si="19"/>
        <v>3333</v>
      </c>
      <c r="AQ7" s="3" t="s">
        <v>74</v>
      </c>
      <c r="AR7" s="26">
        <f t="shared" si="20"/>
        <v>3333</v>
      </c>
      <c r="AS7" s="3" t="s">
        <v>74</v>
      </c>
      <c r="AT7" s="26">
        <f t="shared" si="21"/>
        <v>3333</v>
      </c>
      <c r="AU7" s="3" t="s">
        <v>73</v>
      </c>
      <c r="AV7" s="26">
        <f t="shared" si="22"/>
        <v>4444</v>
      </c>
      <c r="AW7" s="3" t="s">
        <v>74</v>
      </c>
      <c r="AX7" s="26">
        <f t="shared" si="23"/>
        <v>3333</v>
      </c>
      <c r="AY7" s="3" t="s">
        <v>73</v>
      </c>
      <c r="AZ7" s="26">
        <f t="shared" si="24"/>
        <v>4444</v>
      </c>
      <c r="BA7" s="3" t="s">
        <v>73</v>
      </c>
      <c r="BB7" s="26">
        <f t="shared" si="25"/>
        <v>4444</v>
      </c>
      <c r="BC7" s="3" t="s">
        <v>72</v>
      </c>
      <c r="BD7" s="26">
        <f t="shared" si="26"/>
        <v>5555</v>
      </c>
      <c r="BE7" s="3" t="s">
        <v>80</v>
      </c>
      <c r="BF7" s="26">
        <f t="shared" si="27"/>
        <v>2222</v>
      </c>
      <c r="BG7" s="3" t="s">
        <v>80</v>
      </c>
      <c r="BH7" s="26">
        <f t="shared" si="28"/>
        <v>2222</v>
      </c>
      <c r="BI7" s="3" t="s">
        <v>80</v>
      </c>
      <c r="BJ7" s="26">
        <f t="shared" si="29"/>
        <v>2222</v>
      </c>
      <c r="BK7" s="3" t="s">
        <v>80</v>
      </c>
      <c r="BL7" s="26">
        <f t="shared" si="30"/>
        <v>2222</v>
      </c>
      <c r="BM7" s="3" t="s">
        <v>80</v>
      </c>
      <c r="BN7" s="26">
        <f t="shared" si="31"/>
        <v>2222</v>
      </c>
      <c r="BO7" s="3" t="s">
        <v>80</v>
      </c>
      <c r="BP7" s="26">
        <f t="shared" si="32"/>
        <v>2222</v>
      </c>
      <c r="BQ7" s="3" t="s">
        <v>73</v>
      </c>
      <c r="BR7" s="26">
        <f t="shared" si="33"/>
        <v>4444</v>
      </c>
      <c r="BS7" s="3" t="s">
        <v>74</v>
      </c>
      <c r="BT7" s="26">
        <f t="shared" si="34"/>
        <v>3333</v>
      </c>
      <c r="BU7" s="3" t="s">
        <v>73</v>
      </c>
      <c r="BV7" s="26">
        <f t="shared" si="35"/>
        <v>4444</v>
      </c>
      <c r="BW7" s="3" t="s">
        <v>73</v>
      </c>
      <c r="BX7" s="26">
        <f t="shared" si="36"/>
        <v>4444</v>
      </c>
      <c r="BY7" s="3" t="s">
        <v>73</v>
      </c>
      <c r="BZ7" s="26">
        <f t="shared" si="37"/>
        <v>4444</v>
      </c>
      <c r="CA7" s="3" t="s">
        <v>73</v>
      </c>
      <c r="CB7" s="26">
        <f t="shared" si="38"/>
        <v>4444</v>
      </c>
      <c r="CC7" s="3" t="s">
        <v>73</v>
      </c>
      <c r="CD7" s="26">
        <f t="shared" si="39"/>
        <v>4444</v>
      </c>
      <c r="CE7" s="3" t="s">
        <v>80</v>
      </c>
      <c r="CF7" s="26">
        <f t="shared" si="40"/>
        <v>2222</v>
      </c>
      <c r="CG7" s="3" t="s">
        <v>80</v>
      </c>
      <c r="CH7" s="26">
        <f t="shared" si="41"/>
        <v>2222</v>
      </c>
      <c r="CI7" s="3" t="s">
        <v>74</v>
      </c>
      <c r="CJ7" s="26">
        <f t="shared" si="42"/>
        <v>3333</v>
      </c>
      <c r="CK7" s="3" t="s">
        <v>72</v>
      </c>
      <c r="CL7" s="26">
        <f t="shared" si="43"/>
        <v>5555</v>
      </c>
      <c r="CM7" s="3" t="s">
        <v>73</v>
      </c>
      <c r="CN7" s="26">
        <f t="shared" si="44"/>
        <v>4444</v>
      </c>
      <c r="CO7" s="3" t="s">
        <v>80</v>
      </c>
      <c r="CP7" s="26">
        <f t="shared" si="45"/>
        <v>2222</v>
      </c>
      <c r="CQ7" s="3" t="s">
        <v>73</v>
      </c>
      <c r="CR7" s="26">
        <f t="shared" si="46"/>
        <v>4444</v>
      </c>
      <c r="CS7" s="3" t="s">
        <v>72</v>
      </c>
      <c r="CT7" s="26">
        <f t="shared" si="47"/>
        <v>5555</v>
      </c>
      <c r="CU7" s="3" t="s">
        <v>73</v>
      </c>
      <c r="CV7" s="26">
        <f t="shared" si="48"/>
        <v>4444</v>
      </c>
      <c r="CW7" s="3" t="s">
        <v>75</v>
      </c>
      <c r="CX7" s="26">
        <f t="shared" si="49"/>
        <v>1111</v>
      </c>
      <c r="CY7" s="3" t="s">
        <v>73</v>
      </c>
      <c r="CZ7" s="26">
        <f t="shared" si="50"/>
        <v>4444</v>
      </c>
      <c r="DA7" s="3" t="s">
        <v>73</v>
      </c>
      <c r="DB7" s="26">
        <f t="shared" si="51"/>
        <v>4444</v>
      </c>
      <c r="DC7" s="3" t="s">
        <v>75</v>
      </c>
      <c r="DD7" s="26">
        <f t="shared" si="52"/>
        <v>1111</v>
      </c>
      <c r="DE7" s="3" t="s">
        <v>75</v>
      </c>
      <c r="DF7" s="26">
        <f t="shared" si="53"/>
        <v>1111</v>
      </c>
      <c r="DG7" s="3" t="s">
        <v>75</v>
      </c>
      <c r="DH7" s="26">
        <f t="shared" si="54"/>
        <v>1111</v>
      </c>
      <c r="DI7" s="3" t="s">
        <v>74</v>
      </c>
      <c r="DJ7" s="26">
        <f t="shared" si="55"/>
        <v>3333</v>
      </c>
      <c r="DK7" s="3" t="s">
        <v>80</v>
      </c>
      <c r="DL7" s="26">
        <f t="shared" si="67"/>
        <v>2222</v>
      </c>
      <c r="DM7" s="3" t="s">
        <v>74</v>
      </c>
      <c r="DN7" s="26">
        <f t="shared" si="56"/>
        <v>3333</v>
      </c>
      <c r="DO7" s="3" t="s">
        <v>74</v>
      </c>
      <c r="DP7" s="26">
        <f t="shared" si="57"/>
        <v>3333</v>
      </c>
      <c r="DQ7" s="3" t="s">
        <v>74</v>
      </c>
      <c r="DR7" s="26">
        <f t="shared" si="58"/>
        <v>3333</v>
      </c>
      <c r="DS7" s="3" t="s">
        <v>73</v>
      </c>
      <c r="DT7" s="26">
        <f t="shared" si="59"/>
        <v>4444</v>
      </c>
      <c r="DU7" s="3" t="s">
        <v>80</v>
      </c>
      <c r="DV7" s="26">
        <f t="shared" si="60"/>
        <v>2222</v>
      </c>
      <c r="DW7" s="3" t="s">
        <v>72</v>
      </c>
      <c r="DX7" s="26">
        <f t="shared" si="61"/>
        <v>5555</v>
      </c>
      <c r="DY7" s="3" t="s">
        <v>72</v>
      </c>
      <c r="DZ7" s="26">
        <f t="shared" si="62"/>
        <v>5555</v>
      </c>
      <c r="EA7" s="3" t="s">
        <v>72</v>
      </c>
      <c r="EB7" s="26">
        <f t="shared" si="63"/>
        <v>5555</v>
      </c>
      <c r="EC7" s="3" t="s">
        <v>80</v>
      </c>
      <c r="ED7" s="26">
        <f t="shared" si="64"/>
        <v>2222</v>
      </c>
      <c r="EE7" s="3" t="s">
        <v>73</v>
      </c>
      <c r="EF7" s="26">
        <f t="shared" si="65"/>
        <v>4444</v>
      </c>
      <c r="EG7" s="3" t="s">
        <v>73</v>
      </c>
      <c r="EH7" s="26">
        <f t="shared" si="66"/>
        <v>4444</v>
      </c>
    </row>
    <row r="8" spans="1:138" ht="13.2" x14ac:dyDescent="0.25">
      <c r="A8" s="2">
        <v>44245.68901829861</v>
      </c>
      <c r="B8" s="3" t="s">
        <v>84</v>
      </c>
      <c r="C8" s="20">
        <f>VLOOKUP(B8,'Parte 1'!$C$5:$D$11,2,FALSE)</f>
        <v>1</v>
      </c>
      <c r="D8" s="3" t="s">
        <v>69</v>
      </c>
      <c r="E8" s="20">
        <f t="shared" si="0"/>
        <v>1</v>
      </c>
      <c r="F8" s="20">
        <f t="shared" si="1"/>
        <v>1</v>
      </c>
      <c r="G8" s="3">
        <v>10</v>
      </c>
      <c r="H8" s="22">
        <f t="shared" si="2"/>
        <v>10</v>
      </c>
      <c r="I8" s="3" t="s">
        <v>70</v>
      </c>
      <c r="J8" s="20">
        <f t="shared" si="3"/>
        <v>5</v>
      </c>
      <c r="K8" s="3"/>
      <c r="L8" s="20">
        <f t="shared" si="4"/>
        <v>0</v>
      </c>
      <c r="M8" s="3" t="s">
        <v>85</v>
      </c>
      <c r="N8" s="20">
        <f t="shared" si="5"/>
        <v>3</v>
      </c>
      <c r="O8" s="7" t="s">
        <v>72</v>
      </c>
      <c r="P8" s="26">
        <f t="shared" si="6"/>
        <v>5</v>
      </c>
      <c r="Q8" s="3" t="s">
        <v>72</v>
      </c>
      <c r="R8" s="26">
        <f t="shared" si="7"/>
        <v>5</v>
      </c>
      <c r="S8" s="3" t="s">
        <v>72</v>
      </c>
      <c r="T8" s="26">
        <f t="shared" si="8"/>
        <v>5</v>
      </c>
      <c r="U8" s="3" t="s">
        <v>72</v>
      </c>
      <c r="V8" s="26">
        <f t="shared" si="9"/>
        <v>5</v>
      </c>
      <c r="W8" s="3" t="s">
        <v>74</v>
      </c>
      <c r="X8" s="26">
        <f t="shared" si="10"/>
        <v>3</v>
      </c>
      <c r="Y8" s="3" t="s">
        <v>72</v>
      </c>
      <c r="Z8" s="26">
        <f t="shared" si="11"/>
        <v>5</v>
      </c>
      <c r="AA8" s="3" t="s">
        <v>72</v>
      </c>
      <c r="AB8" s="26">
        <f t="shared" si="12"/>
        <v>5</v>
      </c>
      <c r="AC8" s="3" t="s">
        <v>72</v>
      </c>
      <c r="AD8" s="26">
        <f t="shared" si="13"/>
        <v>5</v>
      </c>
      <c r="AE8" s="3" t="s">
        <v>73</v>
      </c>
      <c r="AF8" s="26">
        <f t="shared" si="14"/>
        <v>4</v>
      </c>
      <c r="AG8" s="3" t="s">
        <v>73</v>
      </c>
      <c r="AH8" s="26">
        <f t="shared" si="15"/>
        <v>4</v>
      </c>
      <c r="AI8" s="3" t="s">
        <v>72</v>
      </c>
      <c r="AJ8" s="26">
        <f t="shared" si="16"/>
        <v>5</v>
      </c>
      <c r="AK8" s="3" t="s">
        <v>73</v>
      </c>
      <c r="AL8" s="26">
        <f t="shared" si="17"/>
        <v>4</v>
      </c>
      <c r="AM8" s="3" t="s">
        <v>72</v>
      </c>
      <c r="AN8" s="26">
        <f t="shared" si="18"/>
        <v>5</v>
      </c>
      <c r="AO8" s="3" t="s">
        <v>72</v>
      </c>
      <c r="AP8" s="26">
        <f t="shared" si="19"/>
        <v>5</v>
      </c>
      <c r="AQ8" s="3" t="s">
        <v>74</v>
      </c>
      <c r="AR8" s="26">
        <f t="shared" si="20"/>
        <v>3</v>
      </c>
      <c r="AS8" s="3" t="s">
        <v>74</v>
      </c>
      <c r="AT8" s="26">
        <f t="shared" si="21"/>
        <v>3</v>
      </c>
      <c r="AU8" s="3" t="s">
        <v>73</v>
      </c>
      <c r="AV8" s="26">
        <f t="shared" si="22"/>
        <v>4</v>
      </c>
      <c r="AW8" s="3" t="s">
        <v>73</v>
      </c>
      <c r="AX8" s="26">
        <f t="shared" si="23"/>
        <v>4</v>
      </c>
      <c r="AY8" s="3" t="s">
        <v>73</v>
      </c>
      <c r="AZ8" s="26">
        <f t="shared" si="24"/>
        <v>4</v>
      </c>
      <c r="BA8" s="3" t="s">
        <v>73</v>
      </c>
      <c r="BB8" s="26">
        <f t="shared" si="25"/>
        <v>4</v>
      </c>
      <c r="BC8" s="3" t="s">
        <v>72</v>
      </c>
      <c r="BD8" s="26">
        <f t="shared" si="26"/>
        <v>5</v>
      </c>
      <c r="BE8" s="3" t="s">
        <v>74</v>
      </c>
      <c r="BF8" s="26">
        <f t="shared" si="27"/>
        <v>3</v>
      </c>
      <c r="BG8" s="3" t="s">
        <v>74</v>
      </c>
      <c r="BH8" s="26">
        <f t="shared" si="28"/>
        <v>3</v>
      </c>
      <c r="BI8" s="3" t="s">
        <v>74</v>
      </c>
      <c r="BJ8" s="26">
        <f t="shared" si="29"/>
        <v>3</v>
      </c>
      <c r="BK8" s="3" t="s">
        <v>74</v>
      </c>
      <c r="BL8" s="26">
        <f t="shared" si="30"/>
        <v>3</v>
      </c>
      <c r="BM8" s="3" t="s">
        <v>74</v>
      </c>
      <c r="BN8" s="26">
        <f t="shared" si="31"/>
        <v>3</v>
      </c>
      <c r="BO8" s="3" t="s">
        <v>73</v>
      </c>
      <c r="BP8" s="26">
        <f t="shared" si="32"/>
        <v>4</v>
      </c>
      <c r="BQ8" s="3" t="s">
        <v>74</v>
      </c>
      <c r="BR8" s="26">
        <f t="shared" si="33"/>
        <v>3</v>
      </c>
      <c r="BS8" s="3" t="s">
        <v>73</v>
      </c>
      <c r="BT8" s="26">
        <f t="shared" si="34"/>
        <v>4</v>
      </c>
      <c r="BU8" s="3" t="s">
        <v>80</v>
      </c>
      <c r="BV8" s="26">
        <f t="shared" si="35"/>
        <v>2</v>
      </c>
      <c r="BW8" s="3" t="s">
        <v>80</v>
      </c>
      <c r="BX8" s="26">
        <f t="shared" si="36"/>
        <v>2</v>
      </c>
      <c r="BY8" s="3" t="s">
        <v>74</v>
      </c>
      <c r="BZ8" s="26">
        <f t="shared" si="37"/>
        <v>3</v>
      </c>
      <c r="CA8" s="3" t="s">
        <v>73</v>
      </c>
      <c r="CB8" s="26">
        <f t="shared" si="38"/>
        <v>4</v>
      </c>
      <c r="CC8" s="3" t="s">
        <v>73</v>
      </c>
      <c r="CD8" s="26">
        <f t="shared" si="39"/>
        <v>4</v>
      </c>
      <c r="CE8" s="3" t="s">
        <v>80</v>
      </c>
      <c r="CF8" s="26">
        <f t="shared" si="40"/>
        <v>2</v>
      </c>
      <c r="CG8" s="3" t="s">
        <v>74</v>
      </c>
      <c r="CH8" s="26">
        <f t="shared" si="41"/>
        <v>3</v>
      </c>
      <c r="CI8" s="3" t="s">
        <v>74</v>
      </c>
      <c r="CJ8" s="26">
        <f t="shared" si="42"/>
        <v>3</v>
      </c>
      <c r="CK8" s="3" t="s">
        <v>74</v>
      </c>
      <c r="CL8" s="26">
        <f t="shared" si="43"/>
        <v>3</v>
      </c>
      <c r="CM8" s="3" t="s">
        <v>74</v>
      </c>
      <c r="CN8" s="26">
        <f t="shared" si="44"/>
        <v>3</v>
      </c>
      <c r="CO8" s="3" t="s">
        <v>74</v>
      </c>
      <c r="CP8" s="26">
        <f t="shared" si="45"/>
        <v>3</v>
      </c>
      <c r="CQ8" s="3" t="s">
        <v>73</v>
      </c>
      <c r="CR8" s="26">
        <f t="shared" si="46"/>
        <v>4</v>
      </c>
      <c r="CS8" s="3" t="s">
        <v>73</v>
      </c>
      <c r="CT8" s="26">
        <f t="shared" si="47"/>
        <v>4</v>
      </c>
      <c r="CU8" s="3" t="s">
        <v>74</v>
      </c>
      <c r="CV8" s="26">
        <f t="shared" si="48"/>
        <v>3</v>
      </c>
      <c r="CW8" s="3" t="s">
        <v>74</v>
      </c>
      <c r="CX8" s="26">
        <f t="shared" si="49"/>
        <v>3</v>
      </c>
      <c r="CY8" s="3" t="s">
        <v>80</v>
      </c>
      <c r="CZ8" s="26">
        <f t="shared" si="50"/>
        <v>2</v>
      </c>
      <c r="DA8" s="3" t="s">
        <v>74</v>
      </c>
      <c r="DB8" s="26">
        <f t="shared" si="51"/>
        <v>3</v>
      </c>
      <c r="DC8" s="3" t="s">
        <v>80</v>
      </c>
      <c r="DD8" s="26">
        <f t="shared" si="52"/>
        <v>2</v>
      </c>
      <c r="DE8" s="3" t="s">
        <v>80</v>
      </c>
      <c r="DF8" s="26">
        <f t="shared" si="53"/>
        <v>2</v>
      </c>
      <c r="DG8" s="3" t="s">
        <v>80</v>
      </c>
      <c r="DH8" s="26">
        <f t="shared" si="54"/>
        <v>2</v>
      </c>
      <c r="DI8" s="3" t="s">
        <v>73</v>
      </c>
      <c r="DJ8" s="26">
        <f t="shared" si="55"/>
        <v>4</v>
      </c>
      <c r="DK8" s="3" t="s">
        <v>73</v>
      </c>
      <c r="DL8" s="26">
        <f t="shared" si="67"/>
        <v>4</v>
      </c>
      <c r="DM8" s="3" t="s">
        <v>72</v>
      </c>
      <c r="DN8" s="26">
        <f t="shared" si="56"/>
        <v>5</v>
      </c>
      <c r="DO8" s="3" t="s">
        <v>72</v>
      </c>
      <c r="DP8" s="26">
        <f t="shared" si="57"/>
        <v>5</v>
      </c>
      <c r="DQ8" s="3" t="s">
        <v>73</v>
      </c>
      <c r="DR8" s="26">
        <f t="shared" si="58"/>
        <v>4</v>
      </c>
      <c r="DS8" s="3" t="s">
        <v>72</v>
      </c>
      <c r="DT8" s="26">
        <f t="shared" si="59"/>
        <v>5</v>
      </c>
      <c r="DU8" s="3" t="s">
        <v>73</v>
      </c>
      <c r="DV8" s="26">
        <f t="shared" si="60"/>
        <v>4</v>
      </c>
      <c r="DW8" s="3" t="s">
        <v>72</v>
      </c>
      <c r="DX8" s="26">
        <f t="shared" si="61"/>
        <v>5</v>
      </c>
      <c r="DY8" s="3" t="s">
        <v>72</v>
      </c>
      <c r="DZ8" s="26">
        <f t="shared" si="62"/>
        <v>5</v>
      </c>
      <c r="EA8" s="3" t="s">
        <v>72</v>
      </c>
      <c r="EB8" s="26">
        <f t="shared" si="63"/>
        <v>5</v>
      </c>
      <c r="EC8" s="3" t="s">
        <v>73</v>
      </c>
      <c r="ED8" s="26">
        <f t="shared" si="64"/>
        <v>4</v>
      </c>
      <c r="EE8" s="3" t="s">
        <v>72</v>
      </c>
      <c r="EF8" s="26">
        <f t="shared" si="65"/>
        <v>5</v>
      </c>
      <c r="EG8" s="3" t="s">
        <v>73</v>
      </c>
      <c r="EH8" s="26">
        <f t="shared" si="66"/>
        <v>4</v>
      </c>
    </row>
    <row r="9" spans="1:138" ht="13.2" x14ac:dyDescent="0.25">
      <c r="A9" s="2">
        <v>44246.20464841435</v>
      </c>
      <c r="B9" s="3" t="s">
        <v>78</v>
      </c>
      <c r="C9" s="20">
        <f>VLOOKUP(B9,'Parte 1'!$C$5:$D$11,2,FALSE)</f>
        <v>1001</v>
      </c>
      <c r="D9" s="3" t="s">
        <v>69</v>
      </c>
      <c r="E9" s="20">
        <f t="shared" si="0"/>
        <v>1</v>
      </c>
      <c r="F9" s="20">
        <f t="shared" si="1"/>
        <v>1001</v>
      </c>
      <c r="G9" s="3">
        <v>10</v>
      </c>
      <c r="H9" s="22">
        <f t="shared" si="2"/>
        <v>10010</v>
      </c>
      <c r="I9" s="23" t="s">
        <v>96</v>
      </c>
      <c r="J9" s="20">
        <f t="shared" si="3"/>
        <v>2002</v>
      </c>
      <c r="K9" s="23" t="s">
        <v>99</v>
      </c>
      <c r="L9" s="20">
        <f t="shared" si="4"/>
        <v>4004</v>
      </c>
      <c r="M9" s="3" t="s">
        <v>71</v>
      </c>
      <c r="N9" s="20">
        <f t="shared" si="5"/>
        <v>4004</v>
      </c>
      <c r="O9" s="7" t="s">
        <v>72</v>
      </c>
      <c r="P9" s="26">
        <f t="shared" si="6"/>
        <v>5005</v>
      </c>
      <c r="Q9" s="3" t="s">
        <v>72</v>
      </c>
      <c r="R9" s="26">
        <f t="shared" si="7"/>
        <v>5005</v>
      </c>
      <c r="S9" s="3" t="s">
        <v>72</v>
      </c>
      <c r="T9" s="26">
        <f t="shared" si="8"/>
        <v>5005</v>
      </c>
      <c r="U9" s="3" t="s">
        <v>72</v>
      </c>
      <c r="V9" s="26">
        <f t="shared" si="9"/>
        <v>5005</v>
      </c>
      <c r="W9" s="3" t="s">
        <v>72</v>
      </c>
      <c r="X9" s="26">
        <f t="shared" si="10"/>
        <v>5005</v>
      </c>
      <c r="Y9" s="3" t="s">
        <v>73</v>
      </c>
      <c r="Z9" s="26">
        <f t="shared" si="11"/>
        <v>4004</v>
      </c>
      <c r="AA9" s="3" t="s">
        <v>72</v>
      </c>
      <c r="AB9" s="26">
        <f t="shared" si="12"/>
        <v>5005</v>
      </c>
      <c r="AC9" s="3" t="s">
        <v>72</v>
      </c>
      <c r="AD9" s="26">
        <f t="shared" si="13"/>
        <v>5005</v>
      </c>
      <c r="AE9" s="3" t="s">
        <v>72</v>
      </c>
      <c r="AF9" s="26">
        <f t="shared" si="14"/>
        <v>5005</v>
      </c>
      <c r="AG9" s="3" t="s">
        <v>73</v>
      </c>
      <c r="AH9" s="26">
        <f t="shared" si="15"/>
        <v>4004</v>
      </c>
      <c r="AI9" s="3" t="s">
        <v>72</v>
      </c>
      <c r="AJ9" s="26">
        <f t="shared" si="16"/>
        <v>5005</v>
      </c>
      <c r="AK9" s="3" t="s">
        <v>73</v>
      </c>
      <c r="AL9" s="26">
        <f t="shared" si="17"/>
        <v>4004</v>
      </c>
      <c r="AM9" s="3" t="s">
        <v>72</v>
      </c>
      <c r="AN9" s="26">
        <f t="shared" si="18"/>
        <v>5005</v>
      </c>
      <c r="AO9" s="3" t="s">
        <v>72</v>
      </c>
      <c r="AP9" s="26">
        <f t="shared" si="19"/>
        <v>5005</v>
      </c>
      <c r="AQ9" s="3" t="s">
        <v>74</v>
      </c>
      <c r="AR9" s="26">
        <f t="shared" si="20"/>
        <v>3003</v>
      </c>
      <c r="AS9" s="3" t="s">
        <v>74</v>
      </c>
      <c r="AT9" s="26">
        <f t="shared" si="21"/>
        <v>3003</v>
      </c>
      <c r="AU9" s="3" t="s">
        <v>72</v>
      </c>
      <c r="AV9" s="26">
        <f t="shared" si="22"/>
        <v>5005</v>
      </c>
      <c r="AW9" s="3" t="s">
        <v>72</v>
      </c>
      <c r="AX9" s="26">
        <f t="shared" si="23"/>
        <v>5005</v>
      </c>
      <c r="AY9" s="3" t="s">
        <v>72</v>
      </c>
      <c r="AZ9" s="26">
        <f t="shared" si="24"/>
        <v>5005</v>
      </c>
      <c r="BA9" s="3" t="s">
        <v>72</v>
      </c>
      <c r="BB9" s="26">
        <f t="shared" si="25"/>
        <v>5005</v>
      </c>
      <c r="BC9" s="3" t="s">
        <v>73</v>
      </c>
      <c r="BD9" s="26">
        <f t="shared" si="26"/>
        <v>4004</v>
      </c>
      <c r="BE9" s="3" t="s">
        <v>74</v>
      </c>
      <c r="BF9" s="26">
        <f t="shared" si="27"/>
        <v>3003</v>
      </c>
      <c r="BG9" s="3" t="s">
        <v>73</v>
      </c>
      <c r="BH9" s="26">
        <f t="shared" si="28"/>
        <v>4004</v>
      </c>
      <c r="BI9" s="3" t="s">
        <v>73</v>
      </c>
      <c r="BJ9" s="26">
        <f t="shared" si="29"/>
        <v>4004</v>
      </c>
      <c r="BK9" s="3" t="s">
        <v>72</v>
      </c>
      <c r="BL9" s="26">
        <f t="shared" si="30"/>
        <v>5005</v>
      </c>
      <c r="BM9" s="3" t="s">
        <v>72</v>
      </c>
      <c r="BN9" s="26">
        <f t="shared" si="31"/>
        <v>5005</v>
      </c>
      <c r="BO9" s="3" t="s">
        <v>72</v>
      </c>
      <c r="BP9" s="26">
        <f t="shared" si="32"/>
        <v>5005</v>
      </c>
      <c r="BQ9" s="3" t="s">
        <v>74</v>
      </c>
      <c r="BR9" s="26">
        <f t="shared" si="33"/>
        <v>3003</v>
      </c>
      <c r="BS9" s="3" t="s">
        <v>74</v>
      </c>
      <c r="BT9" s="26">
        <f t="shared" si="34"/>
        <v>3003</v>
      </c>
      <c r="BU9" s="3" t="s">
        <v>74</v>
      </c>
      <c r="BV9" s="26">
        <f t="shared" si="35"/>
        <v>3003</v>
      </c>
      <c r="BW9" s="3" t="s">
        <v>74</v>
      </c>
      <c r="BX9" s="26">
        <f t="shared" si="36"/>
        <v>3003</v>
      </c>
      <c r="BY9" s="3" t="s">
        <v>73</v>
      </c>
      <c r="BZ9" s="26">
        <f t="shared" si="37"/>
        <v>4004</v>
      </c>
      <c r="CA9" s="3" t="s">
        <v>73</v>
      </c>
      <c r="CB9" s="26">
        <f t="shared" si="38"/>
        <v>4004</v>
      </c>
      <c r="CC9" s="3" t="s">
        <v>73</v>
      </c>
      <c r="CD9" s="26">
        <f t="shared" si="39"/>
        <v>4004</v>
      </c>
      <c r="CE9" s="3" t="s">
        <v>80</v>
      </c>
      <c r="CF9" s="26">
        <f t="shared" si="40"/>
        <v>2002</v>
      </c>
      <c r="CG9" s="3" t="s">
        <v>80</v>
      </c>
      <c r="CH9" s="26">
        <f t="shared" si="41"/>
        <v>2002</v>
      </c>
      <c r="CI9" s="3" t="s">
        <v>80</v>
      </c>
      <c r="CJ9" s="26">
        <f t="shared" si="42"/>
        <v>2002</v>
      </c>
      <c r="CK9" s="3" t="s">
        <v>72</v>
      </c>
      <c r="CL9" s="26">
        <f t="shared" si="43"/>
        <v>5005</v>
      </c>
      <c r="CM9" s="3" t="s">
        <v>73</v>
      </c>
      <c r="CN9" s="26">
        <f t="shared" si="44"/>
        <v>4004</v>
      </c>
      <c r="CO9" s="3" t="s">
        <v>74</v>
      </c>
      <c r="CP9" s="26">
        <f t="shared" si="45"/>
        <v>3003</v>
      </c>
      <c r="CQ9" s="3" t="s">
        <v>74</v>
      </c>
      <c r="CR9" s="26">
        <f t="shared" si="46"/>
        <v>3003</v>
      </c>
      <c r="CS9" s="3" t="s">
        <v>73</v>
      </c>
      <c r="CT9" s="26">
        <f t="shared" si="47"/>
        <v>4004</v>
      </c>
      <c r="CU9" s="3" t="s">
        <v>72</v>
      </c>
      <c r="CV9" s="26">
        <f t="shared" si="48"/>
        <v>5005</v>
      </c>
      <c r="CW9" s="3" t="s">
        <v>75</v>
      </c>
      <c r="CX9" s="26">
        <f t="shared" si="49"/>
        <v>1001</v>
      </c>
      <c r="CY9" s="3" t="s">
        <v>73</v>
      </c>
      <c r="CZ9" s="26">
        <f t="shared" si="50"/>
        <v>4004</v>
      </c>
      <c r="DA9" s="3" t="s">
        <v>72</v>
      </c>
      <c r="DB9" s="26">
        <f t="shared" si="51"/>
        <v>5005</v>
      </c>
      <c r="DC9" s="3" t="s">
        <v>75</v>
      </c>
      <c r="DD9" s="26">
        <f t="shared" si="52"/>
        <v>1001</v>
      </c>
      <c r="DE9" s="3" t="s">
        <v>75</v>
      </c>
      <c r="DF9" s="26">
        <f t="shared" si="53"/>
        <v>1001</v>
      </c>
      <c r="DG9" s="3" t="s">
        <v>75</v>
      </c>
      <c r="DH9" s="26">
        <f t="shared" si="54"/>
        <v>1001</v>
      </c>
      <c r="DI9" s="3" t="s">
        <v>73</v>
      </c>
      <c r="DJ9" s="26">
        <f t="shared" si="55"/>
        <v>4004</v>
      </c>
      <c r="DK9" s="3" t="s">
        <v>73</v>
      </c>
      <c r="DL9" s="26">
        <f t="shared" si="67"/>
        <v>4004</v>
      </c>
      <c r="DM9" s="3" t="s">
        <v>72</v>
      </c>
      <c r="DN9" s="26">
        <f t="shared" si="56"/>
        <v>5005</v>
      </c>
      <c r="DO9" s="3" t="s">
        <v>72</v>
      </c>
      <c r="DP9" s="26">
        <f t="shared" si="57"/>
        <v>5005</v>
      </c>
      <c r="DQ9" s="3" t="s">
        <v>72</v>
      </c>
      <c r="DR9" s="26">
        <f t="shared" si="58"/>
        <v>5005</v>
      </c>
      <c r="DS9" s="3" t="s">
        <v>72</v>
      </c>
      <c r="DT9" s="26">
        <f t="shared" si="59"/>
        <v>5005</v>
      </c>
      <c r="DU9" s="3" t="s">
        <v>72</v>
      </c>
      <c r="DV9" s="26">
        <f t="shared" si="60"/>
        <v>5005</v>
      </c>
      <c r="DW9" s="3" t="s">
        <v>72</v>
      </c>
      <c r="DX9" s="26">
        <f t="shared" si="61"/>
        <v>5005</v>
      </c>
      <c r="DY9" s="3" t="s">
        <v>72</v>
      </c>
      <c r="DZ9" s="26">
        <f t="shared" si="62"/>
        <v>5005</v>
      </c>
      <c r="EA9" s="3" t="s">
        <v>72</v>
      </c>
      <c r="EB9" s="26">
        <f t="shared" si="63"/>
        <v>5005</v>
      </c>
      <c r="EC9" s="3" t="s">
        <v>73</v>
      </c>
      <c r="ED9" s="26">
        <f t="shared" si="64"/>
        <v>4004</v>
      </c>
      <c r="EE9" s="3" t="s">
        <v>74</v>
      </c>
      <c r="EF9" s="26">
        <f t="shared" si="65"/>
        <v>3003</v>
      </c>
      <c r="EG9" s="3" t="s">
        <v>72</v>
      </c>
      <c r="EH9" s="26">
        <f t="shared" si="66"/>
        <v>5005</v>
      </c>
    </row>
    <row r="10" spans="1:138" ht="13.2" x14ac:dyDescent="0.25">
      <c r="A10" s="2">
        <v>44246.677365891199</v>
      </c>
      <c r="B10" s="3" t="s">
        <v>68</v>
      </c>
      <c r="C10" s="20">
        <f>VLOOKUP(B10,'Parte 1'!$C$5:$D$11,2,FALSE)</f>
        <v>100001</v>
      </c>
      <c r="D10" s="3" t="s">
        <v>69</v>
      </c>
      <c r="E10" s="20">
        <f t="shared" si="0"/>
        <v>1</v>
      </c>
      <c r="F10" s="20">
        <f t="shared" si="1"/>
        <v>100001</v>
      </c>
      <c r="G10" s="3">
        <v>7</v>
      </c>
      <c r="H10" s="22">
        <f t="shared" si="2"/>
        <v>700007</v>
      </c>
      <c r="I10" s="3" t="s">
        <v>70</v>
      </c>
      <c r="J10" s="20">
        <f t="shared" si="3"/>
        <v>500005</v>
      </c>
      <c r="K10" s="3"/>
      <c r="L10" s="20">
        <f t="shared" si="4"/>
        <v>0</v>
      </c>
      <c r="M10" s="3" t="s">
        <v>85</v>
      </c>
      <c r="N10" s="20">
        <f t="shared" si="5"/>
        <v>300003</v>
      </c>
      <c r="O10" s="7" t="s">
        <v>72</v>
      </c>
      <c r="P10" s="26">
        <f t="shared" si="6"/>
        <v>500005</v>
      </c>
      <c r="Q10" s="3" t="s">
        <v>72</v>
      </c>
      <c r="R10" s="26">
        <f t="shared" si="7"/>
        <v>500005</v>
      </c>
      <c r="S10" s="3" t="s">
        <v>72</v>
      </c>
      <c r="T10" s="26">
        <f t="shared" si="8"/>
        <v>500005</v>
      </c>
      <c r="U10" s="3" t="s">
        <v>72</v>
      </c>
      <c r="V10" s="26">
        <f t="shared" si="9"/>
        <v>500005</v>
      </c>
      <c r="W10" s="3" t="s">
        <v>72</v>
      </c>
      <c r="X10" s="26">
        <f t="shared" si="10"/>
        <v>500005</v>
      </c>
      <c r="Y10" s="3" t="s">
        <v>73</v>
      </c>
      <c r="Z10" s="26">
        <f t="shared" si="11"/>
        <v>400004</v>
      </c>
      <c r="AA10" s="3" t="s">
        <v>72</v>
      </c>
      <c r="AB10" s="26">
        <f t="shared" si="12"/>
        <v>500005</v>
      </c>
      <c r="AC10" s="3" t="s">
        <v>72</v>
      </c>
      <c r="AD10" s="26">
        <f t="shared" si="13"/>
        <v>500005</v>
      </c>
      <c r="AE10" s="3" t="s">
        <v>72</v>
      </c>
      <c r="AF10" s="26">
        <f t="shared" si="14"/>
        <v>500005</v>
      </c>
      <c r="AG10" s="3" t="s">
        <v>72</v>
      </c>
      <c r="AH10" s="26">
        <f t="shared" si="15"/>
        <v>500005</v>
      </c>
      <c r="AI10" s="3" t="s">
        <v>73</v>
      </c>
      <c r="AJ10" s="26">
        <f t="shared" si="16"/>
        <v>400004</v>
      </c>
      <c r="AK10" s="3" t="s">
        <v>73</v>
      </c>
      <c r="AL10" s="26">
        <f t="shared" si="17"/>
        <v>400004</v>
      </c>
      <c r="AM10" s="3" t="s">
        <v>72</v>
      </c>
      <c r="AN10" s="26">
        <f t="shared" si="18"/>
        <v>500005</v>
      </c>
      <c r="AO10" s="3" t="s">
        <v>73</v>
      </c>
      <c r="AP10" s="26">
        <f t="shared" si="19"/>
        <v>400004</v>
      </c>
      <c r="AQ10" s="3" t="s">
        <v>73</v>
      </c>
      <c r="AR10" s="26">
        <f t="shared" si="20"/>
        <v>400004</v>
      </c>
      <c r="AS10" s="3" t="s">
        <v>74</v>
      </c>
      <c r="AT10" s="26">
        <f t="shared" si="21"/>
        <v>300003</v>
      </c>
      <c r="AU10" s="3" t="s">
        <v>73</v>
      </c>
      <c r="AV10" s="26">
        <f t="shared" si="22"/>
        <v>400004</v>
      </c>
      <c r="AW10" s="3" t="s">
        <v>73</v>
      </c>
      <c r="AX10" s="26">
        <f t="shared" si="23"/>
        <v>400004</v>
      </c>
      <c r="AY10" s="3" t="s">
        <v>73</v>
      </c>
      <c r="AZ10" s="26">
        <f t="shared" si="24"/>
        <v>400004</v>
      </c>
      <c r="BA10" s="3" t="s">
        <v>72</v>
      </c>
      <c r="BB10" s="26">
        <f t="shared" si="25"/>
        <v>500005</v>
      </c>
      <c r="BC10" s="3" t="s">
        <v>72</v>
      </c>
      <c r="BD10" s="26">
        <f t="shared" si="26"/>
        <v>500005</v>
      </c>
      <c r="BE10" s="3" t="s">
        <v>73</v>
      </c>
      <c r="BF10" s="26">
        <f t="shared" si="27"/>
        <v>400004</v>
      </c>
      <c r="BG10" s="3" t="s">
        <v>73</v>
      </c>
      <c r="BH10" s="26">
        <f t="shared" si="28"/>
        <v>400004</v>
      </c>
      <c r="BI10" s="3" t="s">
        <v>73</v>
      </c>
      <c r="BJ10" s="26">
        <f t="shared" si="29"/>
        <v>400004</v>
      </c>
      <c r="BK10" s="3" t="s">
        <v>72</v>
      </c>
      <c r="BL10" s="26">
        <f t="shared" si="30"/>
        <v>500005</v>
      </c>
      <c r="BM10" s="3" t="s">
        <v>72</v>
      </c>
      <c r="BN10" s="26">
        <f t="shared" si="31"/>
        <v>500005</v>
      </c>
      <c r="BO10" s="3" t="s">
        <v>72</v>
      </c>
      <c r="BP10" s="26">
        <f t="shared" si="32"/>
        <v>500005</v>
      </c>
      <c r="BQ10" s="3" t="s">
        <v>73</v>
      </c>
      <c r="BR10" s="26">
        <f t="shared" si="33"/>
        <v>400004</v>
      </c>
      <c r="BS10" s="3" t="s">
        <v>73</v>
      </c>
      <c r="BT10" s="26">
        <f t="shared" si="34"/>
        <v>400004</v>
      </c>
      <c r="BU10" s="3" t="s">
        <v>73</v>
      </c>
      <c r="BV10" s="26">
        <f t="shared" si="35"/>
        <v>400004</v>
      </c>
      <c r="BW10" s="3" t="s">
        <v>72</v>
      </c>
      <c r="BX10" s="26">
        <f t="shared" si="36"/>
        <v>500005</v>
      </c>
      <c r="BY10" s="3" t="s">
        <v>73</v>
      </c>
      <c r="BZ10" s="26">
        <f t="shared" si="37"/>
        <v>400004</v>
      </c>
      <c r="CA10" s="3" t="s">
        <v>73</v>
      </c>
      <c r="CB10" s="26">
        <f t="shared" si="38"/>
        <v>400004</v>
      </c>
      <c r="CC10" s="3" t="s">
        <v>72</v>
      </c>
      <c r="CD10" s="26">
        <f t="shared" si="39"/>
        <v>500005</v>
      </c>
      <c r="CE10" s="3" t="s">
        <v>73</v>
      </c>
      <c r="CF10" s="26">
        <f t="shared" si="40"/>
        <v>400004</v>
      </c>
      <c r="CG10" s="3" t="s">
        <v>74</v>
      </c>
      <c r="CH10" s="26">
        <f t="shared" si="41"/>
        <v>300003</v>
      </c>
      <c r="CI10" s="3" t="s">
        <v>73</v>
      </c>
      <c r="CJ10" s="26">
        <f t="shared" si="42"/>
        <v>400004</v>
      </c>
      <c r="CK10" s="3" t="s">
        <v>73</v>
      </c>
      <c r="CL10" s="26">
        <f t="shared" si="43"/>
        <v>400004</v>
      </c>
      <c r="CM10" s="3" t="s">
        <v>74</v>
      </c>
      <c r="CN10" s="26">
        <f t="shared" si="44"/>
        <v>300003</v>
      </c>
      <c r="CO10" s="3" t="s">
        <v>74</v>
      </c>
      <c r="CP10" s="26">
        <f t="shared" si="45"/>
        <v>300003</v>
      </c>
      <c r="CQ10" s="3" t="s">
        <v>73</v>
      </c>
      <c r="CR10" s="26">
        <f t="shared" si="46"/>
        <v>400004</v>
      </c>
      <c r="CS10" s="3" t="s">
        <v>72</v>
      </c>
      <c r="CT10" s="26">
        <f t="shared" si="47"/>
        <v>500005</v>
      </c>
      <c r="CU10" s="3" t="s">
        <v>72</v>
      </c>
      <c r="CV10" s="26">
        <f t="shared" si="48"/>
        <v>500005</v>
      </c>
      <c r="CW10" s="3" t="s">
        <v>73</v>
      </c>
      <c r="CX10" s="26">
        <f t="shared" si="49"/>
        <v>400004</v>
      </c>
      <c r="CY10" s="3" t="s">
        <v>72</v>
      </c>
      <c r="CZ10" s="26">
        <f t="shared" si="50"/>
        <v>500005</v>
      </c>
      <c r="DA10" s="3" t="s">
        <v>73</v>
      </c>
      <c r="DB10" s="26">
        <f t="shared" si="51"/>
        <v>400004</v>
      </c>
      <c r="DC10" s="3" t="s">
        <v>75</v>
      </c>
      <c r="DD10" s="26">
        <f t="shared" si="52"/>
        <v>100001</v>
      </c>
      <c r="DE10" s="3" t="s">
        <v>75</v>
      </c>
      <c r="DF10" s="26">
        <f t="shared" si="53"/>
        <v>100001</v>
      </c>
      <c r="DG10" s="3" t="s">
        <v>72</v>
      </c>
      <c r="DH10" s="26">
        <f t="shared" si="54"/>
        <v>500005</v>
      </c>
      <c r="DI10" s="3" t="s">
        <v>74</v>
      </c>
      <c r="DJ10" s="26">
        <f t="shared" si="55"/>
        <v>300003</v>
      </c>
      <c r="DK10" s="3" t="s">
        <v>74</v>
      </c>
      <c r="DL10" s="26">
        <f t="shared" si="67"/>
        <v>300003</v>
      </c>
      <c r="DM10" s="3" t="s">
        <v>72</v>
      </c>
      <c r="DN10" s="26">
        <f t="shared" si="56"/>
        <v>500005</v>
      </c>
      <c r="DO10" s="3" t="s">
        <v>73</v>
      </c>
      <c r="DP10" s="26">
        <f t="shared" si="57"/>
        <v>400004</v>
      </c>
      <c r="DQ10" s="3" t="s">
        <v>73</v>
      </c>
      <c r="DR10" s="26">
        <f t="shared" si="58"/>
        <v>400004</v>
      </c>
      <c r="DS10" s="3" t="s">
        <v>73</v>
      </c>
      <c r="DT10" s="26">
        <f t="shared" si="59"/>
        <v>400004</v>
      </c>
      <c r="DU10" s="3" t="s">
        <v>73</v>
      </c>
      <c r="DV10" s="26">
        <f t="shared" si="60"/>
        <v>400004</v>
      </c>
      <c r="DW10" s="3" t="s">
        <v>73</v>
      </c>
      <c r="DX10" s="26">
        <f t="shared" si="61"/>
        <v>400004</v>
      </c>
      <c r="DY10" s="3" t="s">
        <v>73</v>
      </c>
      <c r="DZ10" s="26">
        <f t="shared" si="62"/>
        <v>400004</v>
      </c>
      <c r="EA10" s="3" t="s">
        <v>73</v>
      </c>
      <c r="EB10" s="26">
        <f t="shared" si="63"/>
        <v>400004</v>
      </c>
      <c r="EC10" s="3" t="s">
        <v>72</v>
      </c>
      <c r="ED10" s="26">
        <f t="shared" si="64"/>
        <v>500005</v>
      </c>
      <c r="EE10" s="3" t="s">
        <v>72</v>
      </c>
      <c r="EF10" s="26">
        <f t="shared" si="65"/>
        <v>500005</v>
      </c>
      <c r="EG10" s="3" t="s">
        <v>72</v>
      </c>
      <c r="EH10" s="26">
        <f t="shared" si="66"/>
        <v>500005</v>
      </c>
    </row>
    <row r="11" spans="1:138" ht="13.2" x14ac:dyDescent="0.25">
      <c r="A11" s="2">
        <v>44246.709896840279</v>
      </c>
      <c r="B11" s="3" t="s">
        <v>81</v>
      </c>
      <c r="C11" s="20">
        <f>VLOOKUP(B11,'Parte 1'!$C$5:$D$11,2,FALSE)</f>
        <v>1000001</v>
      </c>
      <c r="D11" s="3" t="s">
        <v>69</v>
      </c>
      <c r="E11" s="20">
        <f t="shared" si="0"/>
        <v>1</v>
      </c>
      <c r="F11" s="20">
        <f t="shared" si="1"/>
        <v>1000001</v>
      </c>
      <c r="G11" s="3">
        <v>7</v>
      </c>
      <c r="H11" s="22">
        <f t="shared" si="2"/>
        <v>7000007</v>
      </c>
      <c r="I11" s="3" t="s">
        <v>70</v>
      </c>
      <c r="J11" s="20">
        <f t="shared" si="3"/>
        <v>5000005</v>
      </c>
      <c r="K11" s="3"/>
      <c r="L11" s="20">
        <f t="shared" si="4"/>
        <v>0</v>
      </c>
      <c r="M11" s="3" t="s">
        <v>85</v>
      </c>
      <c r="N11" s="20">
        <f t="shared" si="5"/>
        <v>3000003</v>
      </c>
      <c r="O11" s="7" t="s">
        <v>73</v>
      </c>
      <c r="P11" s="26">
        <f t="shared" si="6"/>
        <v>4000004</v>
      </c>
      <c r="Q11" s="3" t="s">
        <v>73</v>
      </c>
      <c r="R11" s="26">
        <f t="shared" si="7"/>
        <v>4000004</v>
      </c>
      <c r="S11" s="3" t="s">
        <v>73</v>
      </c>
      <c r="T11" s="26">
        <f t="shared" si="8"/>
        <v>4000004</v>
      </c>
      <c r="U11" s="3" t="s">
        <v>73</v>
      </c>
      <c r="V11" s="26">
        <f t="shared" si="9"/>
        <v>4000004</v>
      </c>
      <c r="W11" s="3" t="s">
        <v>73</v>
      </c>
      <c r="X11" s="26">
        <f t="shared" si="10"/>
        <v>4000004</v>
      </c>
      <c r="Y11" s="3" t="s">
        <v>74</v>
      </c>
      <c r="Z11" s="26">
        <f t="shared" si="11"/>
        <v>3000003</v>
      </c>
      <c r="AA11" s="3" t="s">
        <v>72</v>
      </c>
      <c r="AB11" s="26">
        <f t="shared" si="12"/>
        <v>5000005</v>
      </c>
      <c r="AC11" s="3" t="s">
        <v>72</v>
      </c>
      <c r="AD11" s="26">
        <f t="shared" si="13"/>
        <v>5000005</v>
      </c>
      <c r="AE11" s="3" t="s">
        <v>73</v>
      </c>
      <c r="AF11" s="26">
        <f t="shared" si="14"/>
        <v>4000004</v>
      </c>
      <c r="AG11" s="3" t="s">
        <v>73</v>
      </c>
      <c r="AH11" s="26">
        <f t="shared" si="15"/>
        <v>4000004</v>
      </c>
      <c r="AI11" s="3" t="s">
        <v>73</v>
      </c>
      <c r="AJ11" s="26">
        <f t="shared" si="16"/>
        <v>4000004</v>
      </c>
      <c r="AK11" s="3" t="s">
        <v>73</v>
      </c>
      <c r="AL11" s="26">
        <f t="shared" si="17"/>
        <v>4000004</v>
      </c>
      <c r="AM11" s="3" t="s">
        <v>73</v>
      </c>
      <c r="AN11" s="26">
        <f t="shared" si="18"/>
        <v>4000004</v>
      </c>
      <c r="AO11" s="3" t="s">
        <v>73</v>
      </c>
      <c r="AP11" s="26">
        <f t="shared" si="19"/>
        <v>4000004</v>
      </c>
      <c r="AQ11" s="3" t="s">
        <v>72</v>
      </c>
      <c r="AR11" s="26">
        <f t="shared" si="20"/>
        <v>5000005</v>
      </c>
      <c r="AS11" s="3" t="s">
        <v>72</v>
      </c>
      <c r="AT11" s="26">
        <f t="shared" si="21"/>
        <v>5000005</v>
      </c>
      <c r="AU11" s="3" t="s">
        <v>72</v>
      </c>
      <c r="AV11" s="26">
        <f t="shared" si="22"/>
        <v>5000005</v>
      </c>
      <c r="AW11" s="3" t="s">
        <v>74</v>
      </c>
      <c r="AX11" s="26">
        <f t="shared" si="23"/>
        <v>3000003</v>
      </c>
      <c r="AY11" s="3" t="s">
        <v>72</v>
      </c>
      <c r="AZ11" s="26">
        <f t="shared" si="24"/>
        <v>5000005</v>
      </c>
      <c r="BA11" s="3" t="s">
        <v>72</v>
      </c>
      <c r="BB11" s="26">
        <f t="shared" si="25"/>
        <v>5000005</v>
      </c>
      <c r="BC11" s="3" t="s">
        <v>72</v>
      </c>
      <c r="BD11" s="26">
        <f t="shared" si="26"/>
        <v>5000005</v>
      </c>
      <c r="BE11" s="3" t="s">
        <v>72</v>
      </c>
      <c r="BF11" s="26">
        <f t="shared" si="27"/>
        <v>5000005</v>
      </c>
      <c r="BG11" s="3" t="s">
        <v>72</v>
      </c>
      <c r="BH11" s="26">
        <f t="shared" si="28"/>
        <v>5000005</v>
      </c>
      <c r="BI11" s="3" t="s">
        <v>74</v>
      </c>
      <c r="BJ11" s="26">
        <f t="shared" si="29"/>
        <v>3000003</v>
      </c>
      <c r="BK11" s="3" t="s">
        <v>72</v>
      </c>
      <c r="BL11" s="26">
        <f t="shared" si="30"/>
        <v>5000005</v>
      </c>
      <c r="BM11" s="3" t="s">
        <v>72</v>
      </c>
      <c r="BN11" s="26">
        <f t="shared" si="31"/>
        <v>5000005</v>
      </c>
      <c r="BO11" s="3" t="s">
        <v>74</v>
      </c>
      <c r="BP11" s="26">
        <f t="shared" si="32"/>
        <v>3000003</v>
      </c>
      <c r="BQ11" s="3" t="s">
        <v>72</v>
      </c>
      <c r="BR11" s="26">
        <f t="shared" si="33"/>
        <v>5000005</v>
      </c>
      <c r="BS11" s="3" t="s">
        <v>73</v>
      </c>
      <c r="BT11" s="26">
        <f t="shared" si="34"/>
        <v>4000004</v>
      </c>
      <c r="BU11" s="3" t="s">
        <v>72</v>
      </c>
      <c r="BV11" s="26">
        <f t="shared" si="35"/>
        <v>5000005</v>
      </c>
      <c r="BW11" s="3" t="s">
        <v>73</v>
      </c>
      <c r="BX11" s="26">
        <f t="shared" si="36"/>
        <v>4000004</v>
      </c>
      <c r="BY11" s="3" t="s">
        <v>73</v>
      </c>
      <c r="BZ11" s="26">
        <f t="shared" si="37"/>
        <v>4000004</v>
      </c>
      <c r="CA11" s="3" t="s">
        <v>73</v>
      </c>
      <c r="CB11" s="26">
        <f t="shared" si="38"/>
        <v>4000004</v>
      </c>
      <c r="CC11" s="3" t="s">
        <v>73</v>
      </c>
      <c r="CD11" s="26">
        <f t="shared" si="39"/>
        <v>4000004</v>
      </c>
      <c r="CE11" s="3" t="s">
        <v>73</v>
      </c>
      <c r="CF11" s="26">
        <f t="shared" si="40"/>
        <v>4000004</v>
      </c>
      <c r="CG11" s="3" t="s">
        <v>73</v>
      </c>
      <c r="CH11" s="26">
        <f t="shared" si="41"/>
        <v>4000004</v>
      </c>
      <c r="CI11" s="3" t="s">
        <v>73</v>
      </c>
      <c r="CJ11" s="26">
        <f t="shared" si="42"/>
        <v>4000004</v>
      </c>
      <c r="CK11" s="3" t="s">
        <v>73</v>
      </c>
      <c r="CL11" s="26">
        <f t="shared" si="43"/>
        <v>4000004</v>
      </c>
      <c r="CM11" s="3" t="s">
        <v>73</v>
      </c>
      <c r="CN11" s="26">
        <f t="shared" si="44"/>
        <v>4000004</v>
      </c>
      <c r="CO11" s="3" t="s">
        <v>73</v>
      </c>
      <c r="CP11" s="26">
        <f t="shared" si="45"/>
        <v>4000004</v>
      </c>
      <c r="CQ11" s="3" t="s">
        <v>73</v>
      </c>
      <c r="CR11" s="26">
        <f t="shared" si="46"/>
        <v>4000004</v>
      </c>
      <c r="CS11" s="3" t="s">
        <v>73</v>
      </c>
      <c r="CT11" s="26">
        <f t="shared" si="47"/>
        <v>4000004</v>
      </c>
      <c r="CU11" s="3" t="s">
        <v>73</v>
      </c>
      <c r="CV11" s="26">
        <f t="shared" si="48"/>
        <v>4000004</v>
      </c>
      <c r="CW11" s="3" t="s">
        <v>73</v>
      </c>
      <c r="CX11" s="26">
        <f t="shared" si="49"/>
        <v>4000004</v>
      </c>
      <c r="CY11" s="3" t="s">
        <v>73</v>
      </c>
      <c r="CZ11" s="26">
        <f t="shared" si="50"/>
        <v>4000004</v>
      </c>
      <c r="DA11" s="3" t="s">
        <v>73</v>
      </c>
      <c r="DB11" s="26">
        <f t="shared" si="51"/>
        <v>4000004</v>
      </c>
      <c r="DC11" s="3" t="s">
        <v>75</v>
      </c>
      <c r="DD11" s="26">
        <f t="shared" si="52"/>
        <v>1000001</v>
      </c>
      <c r="DE11" s="3" t="s">
        <v>75</v>
      </c>
      <c r="DF11" s="26">
        <f t="shared" si="53"/>
        <v>1000001</v>
      </c>
      <c r="DG11" s="3" t="s">
        <v>75</v>
      </c>
      <c r="DH11" s="26">
        <f t="shared" si="54"/>
        <v>1000001</v>
      </c>
      <c r="DI11" s="3" t="s">
        <v>73</v>
      </c>
      <c r="DJ11" s="26">
        <f t="shared" si="55"/>
        <v>4000004</v>
      </c>
      <c r="DK11" s="3" t="s">
        <v>73</v>
      </c>
      <c r="DL11" s="26">
        <f t="shared" si="67"/>
        <v>4000004</v>
      </c>
      <c r="DM11" s="3" t="s">
        <v>73</v>
      </c>
      <c r="DN11" s="26">
        <f t="shared" si="56"/>
        <v>4000004</v>
      </c>
      <c r="DO11" s="3" t="s">
        <v>73</v>
      </c>
      <c r="DP11" s="26">
        <f t="shared" si="57"/>
        <v>4000004</v>
      </c>
      <c r="DQ11" s="3" t="s">
        <v>73</v>
      </c>
      <c r="DR11" s="26">
        <f t="shared" si="58"/>
        <v>4000004</v>
      </c>
      <c r="DS11" s="3" t="s">
        <v>73</v>
      </c>
      <c r="DT11" s="26">
        <f t="shared" si="59"/>
        <v>4000004</v>
      </c>
      <c r="DU11" s="3" t="s">
        <v>73</v>
      </c>
      <c r="DV11" s="26">
        <f t="shared" si="60"/>
        <v>4000004</v>
      </c>
      <c r="DW11" s="3" t="s">
        <v>73</v>
      </c>
      <c r="DX11" s="26">
        <f t="shared" si="61"/>
        <v>4000004</v>
      </c>
      <c r="DY11" s="3" t="s">
        <v>73</v>
      </c>
      <c r="DZ11" s="26">
        <f t="shared" si="62"/>
        <v>4000004</v>
      </c>
      <c r="EA11" s="3" t="s">
        <v>73</v>
      </c>
      <c r="EB11" s="26">
        <f t="shared" si="63"/>
        <v>4000004</v>
      </c>
      <c r="EC11" s="3" t="s">
        <v>73</v>
      </c>
      <c r="ED11" s="26">
        <f t="shared" si="64"/>
        <v>4000004</v>
      </c>
      <c r="EE11" s="3" t="s">
        <v>73</v>
      </c>
      <c r="EF11" s="26">
        <f t="shared" si="65"/>
        <v>4000004</v>
      </c>
      <c r="EG11" s="3" t="s">
        <v>73</v>
      </c>
      <c r="EH11" s="26">
        <f t="shared" si="66"/>
        <v>4000004</v>
      </c>
    </row>
    <row r="12" spans="1:138" ht="13.2" x14ac:dyDescent="0.25">
      <c r="A12" s="2">
        <v>44246.715374085645</v>
      </c>
      <c r="B12" s="3" t="s">
        <v>81</v>
      </c>
      <c r="C12" s="20">
        <f>VLOOKUP(B12,'Parte 1'!$C$5:$D$11,2,FALSE)</f>
        <v>1000001</v>
      </c>
      <c r="D12" s="3" t="s">
        <v>69</v>
      </c>
      <c r="E12" s="20">
        <f t="shared" si="0"/>
        <v>1</v>
      </c>
      <c r="F12" s="20">
        <f t="shared" si="1"/>
        <v>1000001</v>
      </c>
      <c r="G12" s="3">
        <v>6</v>
      </c>
      <c r="H12" s="22">
        <f t="shared" si="2"/>
        <v>6000006</v>
      </c>
      <c r="I12" s="3" t="s">
        <v>70</v>
      </c>
      <c r="J12" s="20">
        <f t="shared" si="3"/>
        <v>5000005</v>
      </c>
      <c r="K12" s="3"/>
      <c r="L12" s="20">
        <f t="shared" si="4"/>
        <v>0</v>
      </c>
      <c r="M12" s="3" t="s">
        <v>85</v>
      </c>
      <c r="N12" s="20">
        <f t="shared" si="5"/>
        <v>3000003</v>
      </c>
      <c r="O12" s="7" t="s">
        <v>72</v>
      </c>
      <c r="P12" s="26">
        <f t="shared" si="6"/>
        <v>5000005</v>
      </c>
      <c r="Q12" s="3" t="s">
        <v>73</v>
      </c>
      <c r="R12" s="26">
        <f t="shared" si="7"/>
        <v>4000004</v>
      </c>
      <c r="S12" s="3" t="s">
        <v>73</v>
      </c>
      <c r="T12" s="26">
        <f t="shared" si="8"/>
        <v>4000004</v>
      </c>
      <c r="U12" s="3" t="s">
        <v>73</v>
      </c>
      <c r="V12" s="26">
        <f t="shared" si="9"/>
        <v>4000004</v>
      </c>
      <c r="W12" s="3" t="s">
        <v>73</v>
      </c>
      <c r="X12" s="26">
        <f t="shared" si="10"/>
        <v>4000004</v>
      </c>
      <c r="Y12" s="3" t="s">
        <v>73</v>
      </c>
      <c r="Z12" s="26">
        <f t="shared" si="11"/>
        <v>4000004</v>
      </c>
      <c r="AA12" s="3" t="s">
        <v>72</v>
      </c>
      <c r="AB12" s="26">
        <f t="shared" si="12"/>
        <v>5000005</v>
      </c>
      <c r="AC12" s="3" t="s">
        <v>72</v>
      </c>
      <c r="AD12" s="26">
        <f t="shared" si="13"/>
        <v>5000005</v>
      </c>
      <c r="AE12" s="3" t="s">
        <v>73</v>
      </c>
      <c r="AF12" s="26">
        <f t="shared" si="14"/>
        <v>4000004</v>
      </c>
      <c r="AG12" s="3" t="s">
        <v>73</v>
      </c>
      <c r="AH12" s="26">
        <f t="shared" si="15"/>
        <v>4000004</v>
      </c>
      <c r="AI12" s="3" t="s">
        <v>73</v>
      </c>
      <c r="AJ12" s="26">
        <f t="shared" si="16"/>
        <v>4000004</v>
      </c>
      <c r="AK12" s="3" t="s">
        <v>73</v>
      </c>
      <c r="AL12" s="26">
        <f t="shared" si="17"/>
        <v>4000004</v>
      </c>
      <c r="AM12" s="3" t="s">
        <v>73</v>
      </c>
      <c r="AN12" s="26">
        <f t="shared" si="18"/>
        <v>4000004</v>
      </c>
      <c r="AO12" s="3" t="s">
        <v>73</v>
      </c>
      <c r="AP12" s="26">
        <f t="shared" si="19"/>
        <v>4000004</v>
      </c>
      <c r="AQ12" s="3" t="s">
        <v>73</v>
      </c>
      <c r="AR12" s="26">
        <f t="shared" si="20"/>
        <v>4000004</v>
      </c>
      <c r="AS12" s="3" t="s">
        <v>73</v>
      </c>
      <c r="AT12" s="26">
        <f t="shared" si="21"/>
        <v>4000004</v>
      </c>
      <c r="AU12" s="3" t="s">
        <v>73</v>
      </c>
      <c r="AV12" s="26">
        <f t="shared" si="22"/>
        <v>4000004</v>
      </c>
      <c r="AW12" s="3" t="s">
        <v>73</v>
      </c>
      <c r="AX12" s="26">
        <f t="shared" si="23"/>
        <v>4000004</v>
      </c>
      <c r="AY12" s="3" t="s">
        <v>73</v>
      </c>
      <c r="AZ12" s="26">
        <f t="shared" si="24"/>
        <v>4000004</v>
      </c>
      <c r="BA12" s="3" t="s">
        <v>73</v>
      </c>
      <c r="BB12" s="26">
        <f t="shared" si="25"/>
        <v>4000004</v>
      </c>
      <c r="BC12" s="3" t="s">
        <v>73</v>
      </c>
      <c r="BD12" s="26">
        <f t="shared" si="26"/>
        <v>4000004</v>
      </c>
      <c r="BE12" s="3" t="s">
        <v>73</v>
      </c>
      <c r="BF12" s="26">
        <f t="shared" si="27"/>
        <v>4000004</v>
      </c>
      <c r="BG12" s="3" t="s">
        <v>73</v>
      </c>
      <c r="BH12" s="26">
        <f t="shared" si="28"/>
        <v>4000004</v>
      </c>
      <c r="BI12" s="3" t="s">
        <v>73</v>
      </c>
      <c r="BJ12" s="26">
        <f t="shared" si="29"/>
        <v>4000004</v>
      </c>
      <c r="BK12" s="3" t="s">
        <v>73</v>
      </c>
      <c r="BL12" s="26">
        <f t="shared" si="30"/>
        <v>4000004</v>
      </c>
      <c r="BM12" s="3" t="s">
        <v>73</v>
      </c>
      <c r="BN12" s="26">
        <f t="shared" si="31"/>
        <v>4000004</v>
      </c>
      <c r="BO12" s="3" t="s">
        <v>73</v>
      </c>
      <c r="BP12" s="26">
        <f t="shared" si="32"/>
        <v>4000004</v>
      </c>
      <c r="BQ12" s="3" t="s">
        <v>73</v>
      </c>
      <c r="BR12" s="26">
        <f t="shared" si="33"/>
        <v>4000004</v>
      </c>
      <c r="BS12" s="3" t="s">
        <v>73</v>
      </c>
      <c r="BT12" s="26">
        <f t="shared" si="34"/>
        <v>4000004</v>
      </c>
      <c r="BU12" s="3" t="s">
        <v>73</v>
      </c>
      <c r="BV12" s="26">
        <f t="shared" si="35"/>
        <v>4000004</v>
      </c>
      <c r="BW12" s="3" t="s">
        <v>73</v>
      </c>
      <c r="BX12" s="26">
        <f t="shared" si="36"/>
        <v>4000004</v>
      </c>
      <c r="BY12" s="3" t="s">
        <v>73</v>
      </c>
      <c r="BZ12" s="26">
        <f t="shared" si="37"/>
        <v>4000004</v>
      </c>
      <c r="CA12" s="3" t="s">
        <v>73</v>
      </c>
      <c r="CB12" s="26">
        <f t="shared" si="38"/>
        <v>4000004</v>
      </c>
      <c r="CC12" s="3" t="s">
        <v>73</v>
      </c>
      <c r="CD12" s="26">
        <f t="shared" si="39"/>
        <v>4000004</v>
      </c>
      <c r="CE12" s="3" t="s">
        <v>73</v>
      </c>
      <c r="CF12" s="26">
        <f t="shared" si="40"/>
        <v>4000004</v>
      </c>
      <c r="CG12" s="3" t="s">
        <v>73</v>
      </c>
      <c r="CH12" s="26">
        <f t="shared" si="41"/>
        <v>4000004</v>
      </c>
      <c r="CI12" s="3" t="s">
        <v>73</v>
      </c>
      <c r="CJ12" s="26">
        <f t="shared" si="42"/>
        <v>4000004</v>
      </c>
      <c r="CK12" s="3" t="s">
        <v>73</v>
      </c>
      <c r="CL12" s="26">
        <f t="shared" si="43"/>
        <v>4000004</v>
      </c>
      <c r="CM12" s="3" t="s">
        <v>73</v>
      </c>
      <c r="CN12" s="26">
        <f t="shared" si="44"/>
        <v>4000004</v>
      </c>
      <c r="CO12" s="3" t="s">
        <v>73</v>
      </c>
      <c r="CP12" s="26">
        <f t="shared" si="45"/>
        <v>4000004</v>
      </c>
      <c r="CQ12" s="3" t="s">
        <v>73</v>
      </c>
      <c r="CR12" s="26">
        <f t="shared" si="46"/>
        <v>4000004</v>
      </c>
      <c r="CS12" s="3" t="s">
        <v>73</v>
      </c>
      <c r="CT12" s="26">
        <f t="shared" si="47"/>
        <v>4000004</v>
      </c>
      <c r="CU12" s="3" t="s">
        <v>73</v>
      </c>
      <c r="CV12" s="26">
        <f t="shared" si="48"/>
        <v>4000004</v>
      </c>
      <c r="CW12" s="3" t="s">
        <v>73</v>
      </c>
      <c r="CX12" s="26">
        <f t="shared" si="49"/>
        <v>4000004</v>
      </c>
      <c r="CY12" s="3" t="s">
        <v>73</v>
      </c>
      <c r="CZ12" s="26">
        <f t="shared" si="50"/>
        <v>4000004</v>
      </c>
      <c r="DA12" s="3" t="s">
        <v>73</v>
      </c>
      <c r="DB12" s="26">
        <f t="shared" si="51"/>
        <v>4000004</v>
      </c>
      <c r="DC12" s="3" t="s">
        <v>73</v>
      </c>
      <c r="DD12" s="26">
        <f t="shared" si="52"/>
        <v>4000004</v>
      </c>
      <c r="DE12" s="3" t="s">
        <v>73</v>
      </c>
      <c r="DF12" s="26">
        <f t="shared" si="53"/>
        <v>4000004</v>
      </c>
      <c r="DG12" s="3" t="s">
        <v>73</v>
      </c>
      <c r="DH12" s="26">
        <f t="shared" si="54"/>
        <v>4000004</v>
      </c>
      <c r="DI12" s="3" t="s">
        <v>73</v>
      </c>
      <c r="DJ12" s="26">
        <f t="shared" si="55"/>
        <v>4000004</v>
      </c>
      <c r="DK12" s="3" t="s">
        <v>73</v>
      </c>
      <c r="DL12" s="26">
        <f t="shared" si="67"/>
        <v>4000004</v>
      </c>
      <c r="DM12" s="3" t="s">
        <v>73</v>
      </c>
      <c r="DN12" s="26">
        <f t="shared" si="56"/>
        <v>4000004</v>
      </c>
      <c r="DO12" s="3" t="s">
        <v>73</v>
      </c>
      <c r="DP12" s="26">
        <f t="shared" si="57"/>
        <v>4000004</v>
      </c>
      <c r="DQ12" s="3" t="s">
        <v>73</v>
      </c>
      <c r="DR12" s="26">
        <f t="shared" si="58"/>
        <v>4000004</v>
      </c>
      <c r="DS12" s="3" t="s">
        <v>73</v>
      </c>
      <c r="DT12" s="26">
        <f t="shared" si="59"/>
        <v>4000004</v>
      </c>
      <c r="DU12" s="3" t="s">
        <v>73</v>
      </c>
      <c r="DV12" s="26">
        <f t="shared" si="60"/>
        <v>4000004</v>
      </c>
      <c r="DW12" s="3" t="s">
        <v>73</v>
      </c>
      <c r="DX12" s="26">
        <f t="shared" si="61"/>
        <v>4000004</v>
      </c>
      <c r="DY12" s="3" t="s">
        <v>73</v>
      </c>
      <c r="DZ12" s="26">
        <f t="shared" si="62"/>
        <v>4000004</v>
      </c>
      <c r="EA12" s="3" t="s">
        <v>73</v>
      </c>
      <c r="EB12" s="26">
        <f t="shared" si="63"/>
        <v>4000004</v>
      </c>
      <c r="EC12" s="3" t="s">
        <v>73</v>
      </c>
      <c r="ED12" s="26">
        <f t="shared" si="64"/>
        <v>4000004</v>
      </c>
      <c r="EE12" s="3" t="s">
        <v>73</v>
      </c>
      <c r="EF12" s="26">
        <f t="shared" si="65"/>
        <v>4000004</v>
      </c>
      <c r="EG12" s="3" t="s">
        <v>73</v>
      </c>
      <c r="EH12" s="26">
        <f t="shared" si="66"/>
        <v>4000004</v>
      </c>
    </row>
    <row r="13" spans="1:138" ht="13.2" x14ac:dyDescent="0.25">
      <c r="A13" s="2">
        <v>44246.751080543982</v>
      </c>
      <c r="B13" s="3" t="s">
        <v>81</v>
      </c>
      <c r="C13" s="20">
        <f>VLOOKUP(B13,'Parte 1'!$C$5:$D$11,2,FALSE)</f>
        <v>1000001</v>
      </c>
      <c r="D13" s="3" t="s">
        <v>69</v>
      </c>
      <c r="E13" s="20">
        <f t="shared" si="0"/>
        <v>1</v>
      </c>
      <c r="F13" s="20">
        <f t="shared" si="1"/>
        <v>1000001</v>
      </c>
      <c r="G13" s="3">
        <v>5</v>
      </c>
      <c r="H13" s="22">
        <f t="shared" si="2"/>
        <v>5000005</v>
      </c>
      <c r="I13" s="3" t="s">
        <v>70</v>
      </c>
      <c r="J13" s="20">
        <f t="shared" si="3"/>
        <v>5000005</v>
      </c>
      <c r="K13" s="3"/>
      <c r="L13" s="20">
        <f t="shared" si="4"/>
        <v>0</v>
      </c>
      <c r="M13" s="3" t="s">
        <v>85</v>
      </c>
      <c r="N13" s="20">
        <f t="shared" si="5"/>
        <v>3000003</v>
      </c>
      <c r="O13" s="7" t="s">
        <v>72</v>
      </c>
      <c r="P13" s="26">
        <f t="shared" si="6"/>
        <v>5000005</v>
      </c>
      <c r="Q13" s="3" t="s">
        <v>72</v>
      </c>
      <c r="R13" s="26">
        <f t="shared" si="7"/>
        <v>5000005</v>
      </c>
      <c r="S13" s="3" t="s">
        <v>72</v>
      </c>
      <c r="T13" s="26">
        <f t="shared" si="8"/>
        <v>5000005</v>
      </c>
      <c r="U13" s="3" t="s">
        <v>72</v>
      </c>
      <c r="V13" s="26">
        <f t="shared" si="9"/>
        <v>5000005</v>
      </c>
      <c r="W13" s="3" t="s">
        <v>72</v>
      </c>
      <c r="X13" s="26">
        <f t="shared" si="10"/>
        <v>5000005</v>
      </c>
      <c r="Y13" s="3" t="s">
        <v>72</v>
      </c>
      <c r="Z13" s="26">
        <f t="shared" si="11"/>
        <v>5000005</v>
      </c>
      <c r="AA13" s="3" t="s">
        <v>72</v>
      </c>
      <c r="AB13" s="26">
        <f t="shared" si="12"/>
        <v>5000005</v>
      </c>
      <c r="AC13" s="3" t="s">
        <v>72</v>
      </c>
      <c r="AD13" s="26">
        <f t="shared" si="13"/>
        <v>5000005</v>
      </c>
      <c r="AE13" s="3" t="s">
        <v>72</v>
      </c>
      <c r="AF13" s="26">
        <f t="shared" si="14"/>
        <v>5000005</v>
      </c>
      <c r="AG13" s="3" t="s">
        <v>72</v>
      </c>
      <c r="AH13" s="26">
        <f t="shared" si="15"/>
        <v>5000005</v>
      </c>
      <c r="AI13" s="3" t="s">
        <v>72</v>
      </c>
      <c r="AJ13" s="26">
        <f t="shared" si="16"/>
        <v>5000005</v>
      </c>
      <c r="AK13" s="3" t="s">
        <v>72</v>
      </c>
      <c r="AL13" s="26">
        <f t="shared" si="17"/>
        <v>5000005</v>
      </c>
      <c r="AM13" s="3" t="s">
        <v>72</v>
      </c>
      <c r="AN13" s="26">
        <f t="shared" si="18"/>
        <v>5000005</v>
      </c>
      <c r="AO13" s="3" t="s">
        <v>72</v>
      </c>
      <c r="AP13" s="26">
        <f t="shared" si="19"/>
        <v>5000005</v>
      </c>
      <c r="AQ13" s="3" t="s">
        <v>72</v>
      </c>
      <c r="AR13" s="26">
        <f t="shared" si="20"/>
        <v>5000005</v>
      </c>
      <c r="AS13" s="3" t="s">
        <v>72</v>
      </c>
      <c r="AT13" s="26">
        <f t="shared" si="21"/>
        <v>5000005</v>
      </c>
      <c r="AU13" s="3" t="s">
        <v>72</v>
      </c>
      <c r="AV13" s="26">
        <f t="shared" si="22"/>
        <v>5000005</v>
      </c>
      <c r="AW13" s="3" t="s">
        <v>72</v>
      </c>
      <c r="AX13" s="26">
        <f t="shared" si="23"/>
        <v>5000005</v>
      </c>
      <c r="AY13" s="3" t="s">
        <v>72</v>
      </c>
      <c r="AZ13" s="26">
        <f t="shared" si="24"/>
        <v>5000005</v>
      </c>
      <c r="BA13" s="3" t="s">
        <v>72</v>
      </c>
      <c r="BB13" s="26">
        <f t="shared" si="25"/>
        <v>5000005</v>
      </c>
      <c r="BC13" s="3" t="s">
        <v>72</v>
      </c>
      <c r="BD13" s="26">
        <f t="shared" si="26"/>
        <v>5000005</v>
      </c>
      <c r="BE13" s="3" t="s">
        <v>72</v>
      </c>
      <c r="BF13" s="26">
        <f t="shared" si="27"/>
        <v>5000005</v>
      </c>
      <c r="BG13" s="3" t="s">
        <v>72</v>
      </c>
      <c r="BH13" s="26">
        <f t="shared" si="28"/>
        <v>5000005</v>
      </c>
      <c r="BI13" s="3" t="s">
        <v>72</v>
      </c>
      <c r="BJ13" s="26">
        <f t="shared" si="29"/>
        <v>5000005</v>
      </c>
      <c r="BK13" s="3" t="s">
        <v>72</v>
      </c>
      <c r="BL13" s="26">
        <f t="shared" si="30"/>
        <v>5000005</v>
      </c>
      <c r="BM13" s="3" t="s">
        <v>72</v>
      </c>
      <c r="BN13" s="26">
        <f t="shared" si="31"/>
        <v>5000005</v>
      </c>
      <c r="BO13" s="3" t="s">
        <v>72</v>
      </c>
      <c r="BP13" s="26">
        <f t="shared" si="32"/>
        <v>5000005</v>
      </c>
      <c r="BQ13" s="3" t="s">
        <v>72</v>
      </c>
      <c r="BR13" s="26">
        <f t="shared" si="33"/>
        <v>5000005</v>
      </c>
      <c r="BS13" s="3" t="s">
        <v>72</v>
      </c>
      <c r="BT13" s="26">
        <f t="shared" si="34"/>
        <v>5000005</v>
      </c>
      <c r="BU13" s="3" t="s">
        <v>72</v>
      </c>
      <c r="BV13" s="26">
        <f t="shared" si="35"/>
        <v>5000005</v>
      </c>
      <c r="BW13" s="3" t="s">
        <v>72</v>
      </c>
      <c r="BX13" s="26">
        <f t="shared" si="36"/>
        <v>5000005</v>
      </c>
      <c r="BY13" s="3" t="s">
        <v>72</v>
      </c>
      <c r="BZ13" s="26">
        <f t="shared" si="37"/>
        <v>5000005</v>
      </c>
      <c r="CA13" s="3" t="s">
        <v>72</v>
      </c>
      <c r="CB13" s="26">
        <f t="shared" si="38"/>
        <v>5000005</v>
      </c>
      <c r="CC13" s="3" t="s">
        <v>72</v>
      </c>
      <c r="CD13" s="26">
        <f t="shared" si="39"/>
        <v>5000005</v>
      </c>
      <c r="CE13" s="3" t="s">
        <v>72</v>
      </c>
      <c r="CF13" s="26">
        <f t="shared" si="40"/>
        <v>5000005</v>
      </c>
      <c r="CG13" s="3" t="s">
        <v>72</v>
      </c>
      <c r="CH13" s="26">
        <f t="shared" si="41"/>
        <v>5000005</v>
      </c>
      <c r="CI13" s="3" t="s">
        <v>72</v>
      </c>
      <c r="CJ13" s="26">
        <f t="shared" si="42"/>
        <v>5000005</v>
      </c>
      <c r="CK13" s="3" t="s">
        <v>72</v>
      </c>
      <c r="CL13" s="26">
        <f t="shared" si="43"/>
        <v>5000005</v>
      </c>
      <c r="CM13" s="3" t="s">
        <v>72</v>
      </c>
      <c r="CN13" s="26">
        <f t="shared" si="44"/>
        <v>5000005</v>
      </c>
      <c r="CO13" s="3" t="s">
        <v>72</v>
      </c>
      <c r="CP13" s="26">
        <f t="shared" si="45"/>
        <v>5000005</v>
      </c>
      <c r="CQ13" s="3" t="s">
        <v>72</v>
      </c>
      <c r="CR13" s="26">
        <f t="shared" si="46"/>
        <v>5000005</v>
      </c>
      <c r="CS13" s="3" t="s">
        <v>72</v>
      </c>
      <c r="CT13" s="26">
        <f t="shared" si="47"/>
        <v>5000005</v>
      </c>
      <c r="CU13" s="3" t="s">
        <v>72</v>
      </c>
      <c r="CV13" s="26">
        <f t="shared" si="48"/>
        <v>5000005</v>
      </c>
      <c r="CW13" s="3" t="s">
        <v>72</v>
      </c>
      <c r="CX13" s="26">
        <f t="shared" si="49"/>
        <v>5000005</v>
      </c>
      <c r="CY13" s="3" t="s">
        <v>72</v>
      </c>
      <c r="CZ13" s="26">
        <f t="shared" si="50"/>
        <v>5000005</v>
      </c>
      <c r="DA13" s="3" t="s">
        <v>72</v>
      </c>
      <c r="DB13" s="26">
        <f t="shared" si="51"/>
        <v>5000005</v>
      </c>
      <c r="DC13" s="3" t="s">
        <v>75</v>
      </c>
      <c r="DD13" s="26">
        <f t="shared" si="52"/>
        <v>1000001</v>
      </c>
      <c r="DE13" s="3" t="s">
        <v>75</v>
      </c>
      <c r="DF13" s="26">
        <f t="shared" si="53"/>
        <v>1000001</v>
      </c>
      <c r="DG13" s="3" t="s">
        <v>73</v>
      </c>
      <c r="DH13" s="26">
        <f t="shared" si="54"/>
        <v>4000004</v>
      </c>
      <c r="DI13" s="3" t="s">
        <v>72</v>
      </c>
      <c r="DJ13" s="26">
        <f t="shared" si="55"/>
        <v>5000005</v>
      </c>
      <c r="DK13" s="3" t="s">
        <v>72</v>
      </c>
      <c r="DL13" s="26">
        <f t="shared" si="67"/>
        <v>5000005</v>
      </c>
      <c r="DM13" s="3" t="s">
        <v>72</v>
      </c>
      <c r="DN13" s="26">
        <f t="shared" si="56"/>
        <v>5000005</v>
      </c>
      <c r="DO13" s="3" t="s">
        <v>72</v>
      </c>
      <c r="DP13" s="26">
        <f t="shared" si="57"/>
        <v>5000005</v>
      </c>
      <c r="DQ13" s="3" t="s">
        <v>72</v>
      </c>
      <c r="DR13" s="26">
        <f t="shared" si="58"/>
        <v>5000005</v>
      </c>
      <c r="DS13" s="3" t="s">
        <v>72</v>
      </c>
      <c r="DT13" s="26">
        <f t="shared" si="59"/>
        <v>5000005</v>
      </c>
      <c r="DU13" s="3" t="s">
        <v>72</v>
      </c>
      <c r="DV13" s="26">
        <f t="shared" si="60"/>
        <v>5000005</v>
      </c>
      <c r="DW13" s="3" t="s">
        <v>72</v>
      </c>
      <c r="DX13" s="26">
        <f t="shared" si="61"/>
        <v>5000005</v>
      </c>
      <c r="DY13" s="3" t="s">
        <v>72</v>
      </c>
      <c r="DZ13" s="26">
        <f t="shared" si="62"/>
        <v>5000005</v>
      </c>
      <c r="EA13" s="3" t="s">
        <v>72</v>
      </c>
      <c r="EB13" s="26">
        <f t="shared" si="63"/>
        <v>5000005</v>
      </c>
      <c r="EC13" s="3" t="s">
        <v>72</v>
      </c>
      <c r="ED13" s="26">
        <f t="shared" si="64"/>
        <v>5000005</v>
      </c>
      <c r="EE13" s="3" t="s">
        <v>72</v>
      </c>
      <c r="EF13" s="26">
        <f t="shared" si="65"/>
        <v>5000005</v>
      </c>
      <c r="EG13" s="3" t="s">
        <v>72</v>
      </c>
      <c r="EH13" s="26">
        <f t="shared" si="66"/>
        <v>5000005</v>
      </c>
    </row>
    <row r="14" spans="1:138" ht="13.2" x14ac:dyDescent="0.25">
      <c r="A14" s="2">
        <v>44246.751285810184</v>
      </c>
      <c r="B14" s="3" t="s">
        <v>82</v>
      </c>
      <c r="C14" s="20">
        <f>VLOOKUP(B14,'Parte 1'!$C$5:$D$11,2,FALSE)</f>
        <v>100000001</v>
      </c>
      <c r="D14" s="3" t="s">
        <v>76</v>
      </c>
      <c r="E14" s="20">
        <f t="shared" si="0"/>
        <v>11</v>
      </c>
      <c r="F14" s="20">
        <f t="shared" si="1"/>
        <v>1100000011</v>
      </c>
      <c r="G14" s="3">
        <v>8</v>
      </c>
      <c r="H14" s="22">
        <f t="shared" si="2"/>
        <v>8800000088</v>
      </c>
      <c r="I14" s="3" t="s">
        <v>70</v>
      </c>
      <c r="J14" s="20">
        <f t="shared" si="3"/>
        <v>5500000055</v>
      </c>
      <c r="K14" s="3"/>
      <c r="L14" s="20">
        <f t="shared" si="4"/>
        <v>0</v>
      </c>
      <c r="M14" s="3" t="s">
        <v>71</v>
      </c>
      <c r="N14" s="20">
        <f t="shared" si="5"/>
        <v>4400000044</v>
      </c>
      <c r="O14" s="7" t="s">
        <v>74</v>
      </c>
      <c r="P14" s="26">
        <f t="shared" si="6"/>
        <v>3300000033</v>
      </c>
      <c r="Q14" s="3" t="s">
        <v>73</v>
      </c>
      <c r="R14" s="26">
        <f t="shared" si="7"/>
        <v>4400000044</v>
      </c>
      <c r="S14" s="3" t="s">
        <v>73</v>
      </c>
      <c r="T14" s="26">
        <f t="shared" si="8"/>
        <v>4400000044</v>
      </c>
      <c r="U14" s="3" t="s">
        <v>72</v>
      </c>
      <c r="V14" s="26">
        <f t="shared" si="9"/>
        <v>5500000055</v>
      </c>
      <c r="W14" s="3" t="s">
        <v>72</v>
      </c>
      <c r="X14" s="26">
        <f t="shared" si="10"/>
        <v>5500000055</v>
      </c>
      <c r="Y14" s="3" t="s">
        <v>73</v>
      </c>
      <c r="Z14" s="26">
        <f t="shared" si="11"/>
        <v>4400000044</v>
      </c>
      <c r="AA14" s="3" t="s">
        <v>72</v>
      </c>
      <c r="AB14" s="26">
        <f t="shared" si="12"/>
        <v>5500000055</v>
      </c>
      <c r="AC14" s="3" t="s">
        <v>73</v>
      </c>
      <c r="AD14" s="26">
        <f t="shared" si="13"/>
        <v>4400000044</v>
      </c>
      <c r="AE14" s="3" t="s">
        <v>73</v>
      </c>
      <c r="AF14" s="26">
        <f t="shared" si="14"/>
        <v>4400000044</v>
      </c>
      <c r="AG14" s="3" t="s">
        <v>72</v>
      </c>
      <c r="AH14" s="26">
        <f t="shared" si="15"/>
        <v>5500000055</v>
      </c>
      <c r="AI14" s="3" t="s">
        <v>73</v>
      </c>
      <c r="AJ14" s="26">
        <f t="shared" si="16"/>
        <v>4400000044</v>
      </c>
      <c r="AK14" s="3" t="s">
        <v>72</v>
      </c>
      <c r="AL14" s="26">
        <f t="shared" si="17"/>
        <v>5500000055</v>
      </c>
      <c r="AM14" s="3" t="s">
        <v>72</v>
      </c>
      <c r="AN14" s="26">
        <f t="shared" si="18"/>
        <v>5500000055</v>
      </c>
      <c r="AO14" s="3" t="s">
        <v>72</v>
      </c>
      <c r="AP14" s="26">
        <f t="shared" si="19"/>
        <v>5500000055</v>
      </c>
      <c r="AQ14" s="3" t="s">
        <v>72</v>
      </c>
      <c r="AR14" s="26">
        <f t="shared" si="20"/>
        <v>5500000055</v>
      </c>
      <c r="AS14" s="3" t="s">
        <v>74</v>
      </c>
      <c r="AT14" s="26">
        <f t="shared" si="21"/>
        <v>3300000033</v>
      </c>
      <c r="AU14" s="3" t="s">
        <v>73</v>
      </c>
      <c r="AV14" s="26">
        <f t="shared" si="22"/>
        <v>4400000044</v>
      </c>
      <c r="AW14" s="3" t="s">
        <v>73</v>
      </c>
      <c r="AX14" s="26">
        <f t="shared" si="23"/>
        <v>4400000044</v>
      </c>
      <c r="AY14" s="3" t="s">
        <v>73</v>
      </c>
      <c r="AZ14" s="26">
        <f t="shared" si="24"/>
        <v>4400000044</v>
      </c>
      <c r="BA14" s="3" t="s">
        <v>80</v>
      </c>
      <c r="BB14" s="26">
        <f t="shared" si="25"/>
        <v>2200000022</v>
      </c>
      <c r="BC14" s="3" t="s">
        <v>72</v>
      </c>
      <c r="BD14" s="26">
        <f t="shared" si="26"/>
        <v>5500000055</v>
      </c>
      <c r="BE14" s="3" t="s">
        <v>74</v>
      </c>
      <c r="BF14" s="26">
        <f t="shared" si="27"/>
        <v>3300000033</v>
      </c>
      <c r="BG14" s="3" t="s">
        <v>73</v>
      </c>
      <c r="BH14" s="26">
        <f t="shared" si="28"/>
        <v>4400000044</v>
      </c>
      <c r="BI14" s="3" t="s">
        <v>73</v>
      </c>
      <c r="BJ14" s="26">
        <f t="shared" si="29"/>
        <v>4400000044</v>
      </c>
      <c r="BK14" s="3" t="s">
        <v>73</v>
      </c>
      <c r="BL14" s="26">
        <f t="shared" si="30"/>
        <v>4400000044</v>
      </c>
      <c r="BM14" s="3" t="s">
        <v>80</v>
      </c>
      <c r="BN14" s="26">
        <f t="shared" si="31"/>
        <v>2200000022</v>
      </c>
      <c r="BO14" s="3" t="s">
        <v>80</v>
      </c>
      <c r="BP14" s="26">
        <f t="shared" si="32"/>
        <v>2200000022</v>
      </c>
      <c r="BQ14" s="3" t="s">
        <v>75</v>
      </c>
      <c r="BR14" s="26">
        <f t="shared" si="33"/>
        <v>1100000011</v>
      </c>
      <c r="BS14" s="3" t="s">
        <v>75</v>
      </c>
      <c r="BT14" s="26">
        <f t="shared" si="34"/>
        <v>1100000011</v>
      </c>
      <c r="BU14" s="3" t="s">
        <v>75</v>
      </c>
      <c r="BV14" s="26">
        <f t="shared" si="35"/>
        <v>1100000011</v>
      </c>
      <c r="BW14" s="3" t="s">
        <v>75</v>
      </c>
      <c r="BX14" s="26">
        <f t="shared" si="36"/>
        <v>1100000011</v>
      </c>
      <c r="BY14" s="3" t="s">
        <v>75</v>
      </c>
      <c r="BZ14" s="26">
        <f t="shared" si="37"/>
        <v>1100000011</v>
      </c>
      <c r="CA14" s="3" t="s">
        <v>75</v>
      </c>
      <c r="CB14" s="26">
        <f t="shared" si="38"/>
        <v>1100000011</v>
      </c>
      <c r="CC14" s="3" t="s">
        <v>75</v>
      </c>
      <c r="CD14" s="26">
        <f t="shared" si="39"/>
        <v>1100000011</v>
      </c>
      <c r="CE14" s="3" t="s">
        <v>74</v>
      </c>
      <c r="CF14" s="26">
        <f t="shared" si="40"/>
        <v>3300000033</v>
      </c>
      <c r="CG14" s="3" t="s">
        <v>74</v>
      </c>
      <c r="CH14" s="26">
        <f t="shared" si="41"/>
        <v>3300000033</v>
      </c>
      <c r="CI14" s="3" t="s">
        <v>73</v>
      </c>
      <c r="CJ14" s="26">
        <f t="shared" si="42"/>
        <v>4400000044</v>
      </c>
      <c r="CK14" s="3" t="s">
        <v>73</v>
      </c>
      <c r="CL14" s="26">
        <f t="shared" si="43"/>
        <v>4400000044</v>
      </c>
      <c r="CM14" s="3" t="s">
        <v>74</v>
      </c>
      <c r="CN14" s="26">
        <f t="shared" si="44"/>
        <v>3300000033</v>
      </c>
      <c r="CO14" s="3" t="s">
        <v>74</v>
      </c>
      <c r="CP14" s="26">
        <f t="shared" si="45"/>
        <v>3300000033</v>
      </c>
      <c r="CQ14" s="3" t="s">
        <v>72</v>
      </c>
      <c r="CR14" s="26">
        <f t="shared" si="46"/>
        <v>5500000055</v>
      </c>
      <c r="CS14" s="3" t="s">
        <v>72</v>
      </c>
      <c r="CT14" s="26">
        <f t="shared" si="47"/>
        <v>5500000055</v>
      </c>
      <c r="CU14" s="3" t="s">
        <v>75</v>
      </c>
      <c r="CV14" s="26">
        <f t="shared" si="48"/>
        <v>1100000011</v>
      </c>
      <c r="CW14" s="3" t="s">
        <v>74</v>
      </c>
      <c r="CX14" s="26">
        <f t="shared" si="49"/>
        <v>3300000033</v>
      </c>
      <c r="CY14" s="3" t="s">
        <v>73</v>
      </c>
      <c r="CZ14" s="26">
        <f t="shared" si="50"/>
        <v>4400000044</v>
      </c>
      <c r="DA14" s="3" t="s">
        <v>72</v>
      </c>
      <c r="DB14" s="26">
        <f t="shared" si="51"/>
        <v>5500000055</v>
      </c>
      <c r="DC14" s="3" t="s">
        <v>75</v>
      </c>
      <c r="DD14" s="26">
        <f t="shared" si="52"/>
        <v>1100000011</v>
      </c>
      <c r="DE14" s="3" t="s">
        <v>75</v>
      </c>
      <c r="DF14" s="26">
        <f t="shared" si="53"/>
        <v>1100000011</v>
      </c>
      <c r="DG14" s="3" t="s">
        <v>75</v>
      </c>
      <c r="DH14" s="26">
        <f t="shared" si="54"/>
        <v>1100000011</v>
      </c>
      <c r="DI14" s="3" t="s">
        <v>74</v>
      </c>
      <c r="DJ14" s="26">
        <f t="shared" si="55"/>
        <v>3300000033</v>
      </c>
      <c r="DK14" s="3" t="s">
        <v>73</v>
      </c>
      <c r="DL14" s="26">
        <f t="shared" si="67"/>
        <v>4400000044</v>
      </c>
      <c r="DM14" s="3" t="s">
        <v>72</v>
      </c>
      <c r="DN14" s="26">
        <f t="shared" si="56"/>
        <v>5500000055</v>
      </c>
      <c r="DO14" s="3" t="s">
        <v>73</v>
      </c>
      <c r="DP14" s="26">
        <f t="shared" si="57"/>
        <v>4400000044</v>
      </c>
      <c r="DQ14" s="3" t="s">
        <v>72</v>
      </c>
      <c r="DR14" s="26">
        <f t="shared" si="58"/>
        <v>5500000055</v>
      </c>
      <c r="DS14" s="3" t="s">
        <v>74</v>
      </c>
      <c r="DT14" s="26">
        <f t="shared" si="59"/>
        <v>3300000033</v>
      </c>
      <c r="DU14" s="3" t="s">
        <v>72</v>
      </c>
      <c r="DV14" s="26">
        <f t="shared" si="60"/>
        <v>5500000055</v>
      </c>
      <c r="DW14" s="3" t="s">
        <v>72</v>
      </c>
      <c r="DX14" s="26">
        <f t="shared" si="61"/>
        <v>5500000055</v>
      </c>
      <c r="DY14" s="3" t="s">
        <v>72</v>
      </c>
      <c r="DZ14" s="26">
        <f t="shared" si="62"/>
        <v>5500000055</v>
      </c>
      <c r="EA14" s="3" t="s">
        <v>72</v>
      </c>
      <c r="EB14" s="26">
        <f t="shared" si="63"/>
        <v>5500000055</v>
      </c>
      <c r="EC14" s="3" t="s">
        <v>72</v>
      </c>
      <c r="ED14" s="26">
        <f t="shared" si="64"/>
        <v>5500000055</v>
      </c>
      <c r="EE14" s="3" t="s">
        <v>72</v>
      </c>
      <c r="EF14" s="26">
        <f t="shared" si="65"/>
        <v>5500000055</v>
      </c>
      <c r="EG14" s="3" t="s">
        <v>72</v>
      </c>
      <c r="EH14" s="26">
        <f t="shared" si="66"/>
        <v>5500000055</v>
      </c>
    </row>
    <row r="15" spans="1:138" ht="13.2" x14ac:dyDescent="0.25">
      <c r="A15" s="2">
        <v>44246.765119479169</v>
      </c>
      <c r="B15" s="3" t="s">
        <v>86</v>
      </c>
      <c r="C15" s="20">
        <f>VLOOKUP(B15,'Parte 1'!$C$5:$D$11,2,FALSE)</f>
        <v>10001</v>
      </c>
      <c r="D15" s="3" t="s">
        <v>76</v>
      </c>
      <c r="E15" s="20">
        <f t="shared" si="0"/>
        <v>11</v>
      </c>
      <c r="F15" s="20">
        <f t="shared" si="1"/>
        <v>110011</v>
      </c>
      <c r="G15" s="3">
        <v>7</v>
      </c>
      <c r="H15" s="22">
        <f t="shared" si="2"/>
        <v>770077</v>
      </c>
      <c r="I15" s="3" t="s">
        <v>70</v>
      </c>
      <c r="J15" s="20">
        <f t="shared" si="3"/>
        <v>550055</v>
      </c>
      <c r="K15" s="3"/>
      <c r="L15" s="20">
        <f t="shared" si="4"/>
        <v>0</v>
      </c>
      <c r="M15" s="3" t="s">
        <v>85</v>
      </c>
      <c r="N15" s="20">
        <f t="shared" si="5"/>
        <v>330033</v>
      </c>
      <c r="O15" s="7" t="s">
        <v>73</v>
      </c>
      <c r="P15" s="26">
        <f t="shared" si="6"/>
        <v>440044</v>
      </c>
      <c r="Q15" s="3" t="s">
        <v>73</v>
      </c>
      <c r="R15" s="26">
        <f t="shared" si="7"/>
        <v>440044</v>
      </c>
      <c r="S15" s="3" t="s">
        <v>73</v>
      </c>
      <c r="T15" s="26">
        <f t="shared" si="8"/>
        <v>440044</v>
      </c>
      <c r="U15" s="3" t="s">
        <v>73</v>
      </c>
      <c r="V15" s="26">
        <f t="shared" si="9"/>
        <v>440044</v>
      </c>
      <c r="W15" s="3" t="s">
        <v>73</v>
      </c>
      <c r="X15" s="26">
        <f t="shared" si="10"/>
        <v>440044</v>
      </c>
      <c r="Y15" s="3" t="s">
        <v>73</v>
      </c>
      <c r="Z15" s="26">
        <f t="shared" si="11"/>
        <v>440044</v>
      </c>
      <c r="AA15" s="3" t="s">
        <v>73</v>
      </c>
      <c r="AB15" s="26">
        <f t="shared" si="12"/>
        <v>440044</v>
      </c>
      <c r="AC15" s="3" t="s">
        <v>73</v>
      </c>
      <c r="AD15" s="26">
        <f t="shared" si="13"/>
        <v>440044</v>
      </c>
      <c r="AE15" s="3" t="s">
        <v>73</v>
      </c>
      <c r="AF15" s="26">
        <f t="shared" si="14"/>
        <v>440044</v>
      </c>
      <c r="AG15" s="3" t="s">
        <v>73</v>
      </c>
      <c r="AH15" s="26">
        <f t="shared" si="15"/>
        <v>440044</v>
      </c>
      <c r="AI15" s="3" t="s">
        <v>73</v>
      </c>
      <c r="AJ15" s="26">
        <f t="shared" si="16"/>
        <v>440044</v>
      </c>
      <c r="AK15" s="3" t="s">
        <v>73</v>
      </c>
      <c r="AL15" s="26">
        <f t="shared" si="17"/>
        <v>440044</v>
      </c>
      <c r="AM15" s="3" t="s">
        <v>73</v>
      </c>
      <c r="AN15" s="26">
        <f t="shared" si="18"/>
        <v>440044</v>
      </c>
      <c r="AO15" s="3" t="s">
        <v>73</v>
      </c>
      <c r="AP15" s="26">
        <f t="shared" si="19"/>
        <v>440044</v>
      </c>
      <c r="AQ15" s="3" t="s">
        <v>73</v>
      </c>
      <c r="AR15" s="26">
        <f t="shared" si="20"/>
        <v>440044</v>
      </c>
      <c r="AS15" s="3" t="s">
        <v>74</v>
      </c>
      <c r="AT15" s="26">
        <f t="shared" si="21"/>
        <v>330033</v>
      </c>
      <c r="AU15" s="3" t="s">
        <v>73</v>
      </c>
      <c r="AV15" s="26">
        <f t="shared" si="22"/>
        <v>440044</v>
      </c>
      <c r="AW15" s="3" t="s">
        <v>73</v>
      </c>
      <c r="AX15" s="26">
        <f t="shared" si="23"/>
        <v>440044</v>
      </c>
      <c r="AY15" s="3" t="s">
        <v>73</v>
      </c>
      <c r="AZ15" s="26">
        <f t="shared" si="24"/>
        <v>440044</v>
      </c>
      <c r="BA15" s="3" t="s">
        <v>74</v>
      </c>
      <c r="BB15" s="26">
        <f t="shared" si="25"/>
        <v>330033</v>
      </c>
      <c r="BC15" s="3" t="s">
        <v>75</v>
      </c>
      <c r="BD15" s="26">
        <f t="shared" si="26"/>
        <v>110011</v>
      </c>
      <c r="BE15" s="3" t="s">
        <v>75</v>
      </c>
      <c r="BF15" s="26">
        <f t="shared" si="27"/>
        <v>110011</v>
      </c>
      <c r="BG15" s="3" t="s">
        <v>75</v>
      </c>
      <c r="BH15" s="26">
        <f t="shared" si="28"/>
        <v>110011</v>
      </c>
      <c r="BI15" s="3" t="s">
        <v>75</v>
      </c>
      <c r="BJ15" s="26">
        <f t="shared" si="29"/>
        <v>110011</v>
      </c>
      <c r="BK15" s="3" t="s">
        <v>75</v>
      </c>
      <c r="BL15" s="26">
        <f t="shared" si="30"/>
        <v>110011</v>
      </c>
      <c r="BM15" s="3" t="s">
        <v>75</v>
      </c>
      <c r="BN15" s="26">
        <f t="shared" si="31"/>
        <v>110011</v>
      </c>
      <c r="BO15" s="3" t="s">
        <v>75</v>
      </c>
      <c r="BP15" s="26">
        <f t="shared" si="32"/>
        <v>110011</v>
      </c>
      <c r="BQ15" s="3" t="s">
        <v>73</v>
      </c>
      <c r="BR15" s="26">
        <f t="shared" si="33"/>
        <v>440044</v>
      </c>
      <c r="BS15" s="3" t="s">
        <v>73</v>
      </c>
      <c r="BT15" s="26">
        <f t="shared" si="34"/>
        <v>440044</v>
      </c>
      <c r="BU15" s="3" t="s">
        <v>73</v>
      </c>
      <c r="BV15" s="26">
        <f t="shared" si="35"/>
        <v>440044</v>
      </c>
      <c r="BW15" s="3" t="s">
        <v>73</v>
      </c>
      <c r="BX15" s="26">
        <f t="shared" si="36"/>
        <v>440044</v>
      </c>
      <c r="BY15" s="3" t="s">
        <v>73</v>
      </c>
      <c r="BZ15" s="26">
        <f t="shared" si="37"/>
        <v>440044</v>
      </c>
      <c r="CA15" s="3" t="s">
        <v>73</v>
      </c>
      <c r="CB15" s="26">
        <f t="shared" si="38"/>
        <v>440044</v>
      </c>
      <c r="CC15" s="3" t="s">
        <v>73</v>
      </c>
      <c r="CD15" s="26">
        <f t="shared" si="39"/>
        <v>440044</v>
      </c>
      <c r="CE15" s="3" t="s">
        <v>73</v>
      </c>
      <c r="CF15" s="26">
        <f t="shared" si="40"/>
        <v>440044</v>
      </c>
      <c r="CG15" s="3" t="s">
        <v>74</v>
      </c>
      <c r="CH15" s="26">
        <f t="shared" si="41"/>
        <v>330033</v>
      </c>
      <c r="CI15" s="3" t="s">
        <v>73</v>
      </c>
      <c r="CJ15" s="26">
        <f t="shared" si="42"/>
        <v>440044</v>
      </c>
      <c r="CK15" s="3" t="s">
        <v>73</v>
      </c>
      <c r="CL15" s="26">
        <f t="shared" si="43"/>
        <v>440044</v>
      </c>
      <c r="CM15" s="3" t="s">
        <v>74</v>
      </c>
      <c r="CN15" s="26">
        <f t="shared" si="44"/>
        <v>330033</v>
      </c>
      <c r="CO15" s="3" t="s">
        <v>74</v>
      </c>
      <c r="CP15" s="26">
        <f t="shared" si="45"/>
        <v>330033</v>
      </c>
      <c r="CQ15" s="3" t="s">
        <v>75</v>
      </c>
      <c r="CR15" s="26">
        <f t="shared" si="46"/>
        <v>110011</v>
      </c>
      <c r="CS15" s="3" t="s">
        <v>74</v>
      </c>
      <c r="CT15" s="26">
        <f t="shared" si="47"/>
        <v>330033</v>
      </c>
      <c r="CU15" s="3" t="s">
        <v>75</v>
      </c>
      <c r="CV15" s="26">
        <f t="shared" si="48"/>
        <v>110011</v>
      </c>
      <c r="CW15" s="3" t="s">
        <v>75</v>
      </c>
      <c r="CX15" s="26">
        <f t="shared" si="49"/>
        <v>110011</v>
      </c>
      <c r="CY15" s="3" t="s">
        <v>73</v>
      </c>
      <c r="CZ15" s="26">
        <f t="shared" si="50"/>
        <v>440044</v>
      </c>
      <c r="DA15" s="3" t="s">
        <v>75</v>
      </c>
      <c r="DB15" s="26">
        <f t="shared" si="51"/>
        <v>110011</v>
      </c>
      <c r="DC15" s="3" t="s">
        <v>75</v>
      </c>
      <c r="DD15" s="26">
        <f t="shared" si="52"/>
        <v>110011</v>
      </c>
      <c r="DE15" s="3" t="s">
        <v>75</v>
      </c>
      <c r="DF15" s="26">
        <f t="shared" si="53"/>
        <v>110011</v>
      </c>
      <c r="DG15" s="3" t="s">
        <v>75</v>
      </c>
      <c r="DH15" s="26">
        <f t="shared" si="54"/>
        <v>110011</v>
      </c>
      <c r="DI15" s="3" t="s">
        <v>73</v>
      </c>
      <c r="DJ15" s="26">
        <f t="shared" si="55"/>
        <v>440044</v>
      </c>
      <c r="DK15" s="3" t="s">
        <v>73</v>
      </c>
      <c r="DL15" s="26">
        <f t="shared" si="67"/>
        <v>440044</v>
      </c>
      <c r="DM15" s="3" t="s">
        <v>73</v>
      </c>
      <c r="DN15" s="26">
        <f t="shared" si="56"/>
        <v>440044</v>
      </c>
      <c r="DO15" s="3" t="s">
        <v>73</v>
      </c>
      <c r="DP15" s="26">
        <f t="shared" si="57"/>
        <v>440044</v>
      </c>
      <c r="DQ15" s="3" t="s">
        <v>73</v>
      </c>
      <c r="DR15" s="26">
        <f t="shared" si="58"/>
        <v>440044</v>
      </c>
      <c r="DS15" s="3" t="s">
        <v>73</v>
      </c>
      <c r="DT15" s="26">
        <f t="shared" si="59"/>
        <v>440044</v>
      </c>
      <c r="DU15" s="3" t="s">
        <v>73</v>
      </c>
      <c r="DV15" s="26">
        <f t="shared" si="60"/>
        <v>440044</v>
      </c>
      <c r="DW15" s="3" t="s">
        <v>72</v>
      </c>
      <c r="DX15" s="26">
        <f t="shared" si="61"/>
        <v>550055</v>
      </c>
      <c r="DY15" s="3" t="s">
        <v>72</v>
      </c>
      <c r="DZ15" s="26">
        <f t="shared" si="62"/>
        <v>550055</v>
      </c>
      <c r="EA15" s="3" t="s">
        <v>72</v>
      </c>
      <c r="EB15" s="26">
        <f t="shared" si="63"/>
        <v>550055</v>
      </c>
      <c r="EC15" s="3" t="s">
        <v>72</v>
      </c>
      <c r="ED15" s="26">
        <f t="shared" si="64"/>
        <v>550055</v>
      </c>
      <c r="EE15" s="3" t="s">
        <v>73</v>
      </c>
      <c r="EF15" s="26">
        <f t="shared" si="65"/>
        <v>440044</v>
      </c>
      <c r="EG15" s="3" t="s">
        <v>72</v>
      </c>
      <c r="EH15" s="26">
        <f t="shared" si="66"/>
        <v>550055</v>
      </c>
    </row>
    <row r="16" spans="1:138" ht="13.2" x14ac:dyDescent="0.25">
      <c r="A16" s="2">
        <v>44246.766714062498</v>
      </c>
      <c r="B16" s="3" t="s">
        <v>81</v>
      </c>
      <c r="C16" s="20">
        <f>VLOOKUP(B16,'Parte 1'!$C$5:$D$11,2,FALSE)</f>
        <v>1000001</v>
      </c>
      <c r="D16" s="3" t="s">
        <v>76</v>
      </c>
      <c r="E16" s="20">
        <f t="shared" si="0"/>
        <v>11</v>
      </c>
      <c r="F16" s="20">
        <f t="shared" si="1"/>
        <v>11000011</v>
      </c>
      <c r="G16" s="3">
        <v>8</v>
      </c>
      <c r="H16" s="22">
        <f t="shared" si="2"/>
        <v>88000088</v>
      </c>
      <c r="I16" s="3" t="s">
        <v>70</v>
      </c>
      <c r="J16" s="20">
        <f t="shared" si="3"/>
        <v>55000055</v>
      </c>
      <c r="K16" s="3"/>
      <c r="L16" s="20">
        <f t="shared" si="4"/>
        <v>0</v>
      </c>
      <c r="M16" s="3" t="s">
        <v>71</v>
      </c>
      <c r="N16" s="20">
        <f t="shared" si="5"/>
        <v>44000044</v>
      </c>
      <c r="O16" s="7" t="s">
        <v>73</v>
      </c>
      <c r="P16" s="26">
        <f t="shared" si="6"/>
        <v>44000044</v>
      </c>
      <c r="Q16" s="3" t="s">
        <v>72</v>
      </c>
      <c r="R16" s="26">
        <f t="shared" si="7"/>
        <v>55000055</v>
      </c>
      <c r="S16" s="3" t="s">
        <v>72</v>
      </c>
      <c r="T16" s="26">
        <f t="shared" si="8"/>
        <v>55000055</v>
      </c>
      <c r="U16" s="3" t="s">
        <v>72</v>
      </c>
      <c r="V16" s="26">
        <f t="shared" si="9"/>
        <v>55000055</v>
      </c>
      <c r="W16" s="3" t="s">
        <v>73</v>
      </c>
      <c r="X16" s="26">
        <f t="shared" si="10"/>
        <v>44000044</v>
      </c>
      <c r="Y16" s="3" t="s">
        <v>75</v>
      </c>
      <c r="Z16" s="26">
        <f t="shared" si="11"/>
        <v>11000011</v>
      </c>
      <c r="AA16" s="3" t="s">
        <v>72</v>
      </c>
      <c r="AB16" s="26">
        <f t="shared" si="12"/>
        <v>55000055</v>
      </c>
      <c r="AC16" s="3" t="s">
        <v>72</v>
      </c>
      <c r="AD16" s="26">
        <f t="shared" si="13"/>
        <v>55000055</v>
      </c>
      <c r="AE16" s="3" t="s">
        <v>72</v>
      </c>
      <c r="AF16" s="26">
        <f t="shared" si="14"/>
        <v>55000055</v>
      </c>
      <c r="AG16" s="3" t="s">
        <v>73</v>
      </c>
      <c r="AH16" s="26">
        <f t="shared" si="15"/>
        <v>44000044</v>
      </c>
      <c r="AI16" s="3" t="s">
        <v>73</v>
      </c>
      <c r="AJ16" s="26">
        <f t="shared" si="16"/>
        <v>44000044</v>
      </c>
      <c r="AK16" s="3" t="s">
        <v>75</v>
      </c>
      <c r="AL16" s="26">
        <f t="shared" si="17"/>
        <v>11000011</v>
      </c>
      <c r="AM16" s="3" t="s">
        <v>73</v>
      </c>
      <c r="AN16" s="26">
        <f t="shared" si="18"/>
        <v>44000044</v>
      </c>
      <c r="AO16" s="3" t="s">
        <v>72</v>
      </c>
      <c r="AP16" s="26">
        <f t="shared" si="19"/>
        <v>55000055</v>
      </c>
      <c r="AQ16" s="3" t="s">
        <v>72</v>
      </c>
      <c r="AR16" s="26">
        <f t="shared" si="20"/>
        <v>55000055</v>
      </c>
      <c r="AS16" s="3" t="s">
        <v>72</v>
      </c>
      <c r="AT16" s="26">
        <f t="shared" si="21"/>
        <v>55000055</v>
      </c>
      <c r="AU16" s="3" t="s">
        <v>72</v>
      </c>
      <c r="AV16" s="26">
        <f t="shared" si="22"/>
        <v>55000055</v>
      </c>
      <c r="AW16" s="3" t="s">
        <v>72</v>
      </c>
      <c r="AX16" s="26">
        <f t="shared" si="23"/>
        <v>55000055</v>
      </c>
      <c r="AY16" s="3" t="s">
        <v>72</v>
      </c>
      <c r="AZ16" s="26">
        <f t="shared" si="24"/>
        <v>55000055</v>
      </c>
      <c r="BA16" s="3" t="s">
        <v>72</v>
      </c>
      <c r="BB16" s="26">
        <f t="shared" si="25"/>
        <v>55000055</v>
      </c>
      <c r="BC16" s="3" t="s">
        <v>72</v>
      </c>
      <c r="BD16" s="26">
        <f t="shared" si="26"/>
        <v>55000055</v>
      </c>
      <c r="BE16" s="3" t="s">
        <v>72</v>
      </c>
      <c r="BF16" s="26">
        <f t="shared" si="27"/>
        <v>55000055</v>
      </c>
      <c r="BG16" s="3" t="s">
        <v>72</v>
      </c>
      <c r="BH16" s="26">
        <f t="shared" si="28"/>
        <v>55000055</v>
      </c>
      <c r="BI16" s="3" t="s">
        <v>72</v>
      </c>
      <c r="BJ16" s="26">
        <f t="shared" si="29"/>
        <v>55000055</v>
      </c>
      <c r="BK16" s="3" t="s">
        <v>72</v>
      </c>
      <c r="BL16" s="26">
        <f t="shared" si="30"/>
        <v>55000055</v>
      </c>
      <c r="BM16" s="3" t="s">
        <v>72</v>
      </c>
      <c r="BN16" s="26">
        <f t="shared" si="31"/>
        <v>55000055</v>
      </c>
      <c r="BO16" s="3" t="s">
        <v>72</v>
      </c>
      <c r="BP16" s="26">
        <f t="shared" si="32"/>
        <v>55000055</v>
      </c>
      <c r="BQ16" s="3" t="s">
        <v>72</v>
      </c>
      <c r="BR16" s="26">
        <f t="shared" si="33"/>
        <v>55000055</v>
      </c>
      <c r="BS16" s="3" t="s">
        <v>72</v>
      </c>
      <c r="BT16" s="26">
        <f t="shared" si="34"/>
        <v>55000055</v>
      </c>
      <c r="BU16" s="3" t="s">
        <v>72</v>
      </c>
      <c r="BV16" s="26">
        <f t="shared" si="35"/>
        <v>55000055</v>
      </c>
      <c r="BW16" s="3" t="s">
        <v>72</v>
      </c>
      <c r="BX16" s="26">
        <f t="shared" si="36"/>
        <v>55000055</v>
      </c>
      <c r="BY16" s="3" t="s">
        <v>72</v>
      </c>
      <c r="BZ16" s="26">
        <f t="shared" si="37"/>
        <v>55000055</v>
      </c>
      <c r="CA16" s="3" t="s">
        <v>72</v>
      </c>
      <c r="CB16" s="26">
        <f t="shared" si="38"/>
        <v>55000055</v>
      </c>
      <c r="CC16" s="3" t="s">
        <v>72</v>
      </c>
      <c r="CD16" s="26">
        <f t="shared" si="39"/>
        <v>55000055</v>
      </c>
      <c r="CE16" s="3" t="s">
        <v>72</v>
      </c>
      <c r="CF16" s="26">
        <f t="shared" si="40"/>
        <v>55000055</v>
      </c>
      <c r="CG16" s="3" t="s">
        <v>72</v>
      </c>
      <c r="CH16" s="26">
        <f t="shared" si="41"/>
        <v>55000055</v>
      </c>
      <c r="CI16" s="3" t="s">
        <v>72</v>
      </c>
      <c r="CJ16" s="26">
        <f t="shared" si="42"/>
        <v>55000055</v>
      </c>
      <c r="CK16" s="3" t="s">
        <v>72</v>
      </c>
      <c r="CL16" s="26">
        <f t="shared" si="43"/>
        <v>55000055</v>
      </c>
      <c r="CM16" s="3" t="s">
        <v>80</v>
      </c>
      <c r="CN16" s="26">
        <f t="shared" si="44"/>
        <v>22000022</v>
      </c>
      <c r="CO16" s="3" t="s">
        <v>73</v>
      </c>
      <c r="CP16" s="26">
        <f t="shared" si="45"/>
        <v>44000044</v>
      </c>
      <c r="CQ16" s="3" t="s">
        <v>73</v>
      </c>
      <c r="CR16" s="26">
        <f t="shared" si="46"/>
        <v>44000044</v>
      </c>
      <c r="CS16" s="3" t="s">
        <v>73</v>
      </c>
      <c r="CT16" s="26">
        <f t="shared" si="47"/>
        <v>44000044</v>
      </c>
      <c r="CU16" s="3" t="s">
        <v>73</v>
      </c>
      <c r="CV16" s="26">
        <f t="shared" si="48"/>
        <v>44000044</v>
      </c>
      <c r="CW16" s="3" t="s">
        <v>73</v>
      </c>
      <c r="CX16" s="26">
        <f t="shared" si="49"/>
        <v>44000044</v>
      </c>
      <c r="CY16" s="3" t="s">
        <v>73</v>
      </c>
      <c r="CZ16" s="26">
        <f t="shared" si="50"/>
        <v>44000044</v>
      </c>
      <c r="DA16" s="3" t="s">
        <v>75</v>
      </c>
      <c r="DB16" s="26">
        <f t="shared" si="51"/>
        <v>11000011</v>
      </c>
      <c r="DC16" s="3" t="s">
        <v>75</v>
      </c>
      <c r="DD16" s="26">
        <f t="shared" si="52"/>
        <v>11000011</v>
      </c>
      <c r="DE16" s="3" t="s">
        <v>75</v>
      </c>
      <c r="DF16" s="26">
        <f t="shared" si="53"/>
        <v>11000011</v>
      </c>
      <c r="DG16" s="3" t="s">
        <v>75</v>
      </c>
      <c r="DH16" s="26">
        <f t="shared" si="54"/>
        <v>11000011</v>
      </c>
      <c r="DI16" s="3" t="s">
        <v>75</v>
      </c>
      <c r="DJ16" s="26">
        <f t="shared" si="55"/>
        <v>11000011</v>
      </c>
      <c r="DK16" s="3" t="s">
        <v>73</v>
      </c>
      <c r="DL16" s="26">
        <f t="shared" si="67"/>
        <v>44000044</v>
      </c>
      <c r="DM16" s="3" t="s">
        <v>72</v>
      </c>
      <c r="DN16" s="26">
        <f t="shared" si="56"/>
        <v>55000055</v>
      </c>
      <c r="DO16" s="3" t="s">
        <v>72</v>
      </c>
      <c r="DP16" s="26">
        <f t="shared" si="57"/>
        <v>55000055</v>
      </c>
      <c r="DQ16" s="3" t="s">
        <v>73</v>
      </c>
      <c r="DR16" s="26">
        <f t="shared" si="58"/>
        <v>44000044</v>
      </c>
      <c r="DS16" s="3" t="s">
        <v>73</v>
      </c>
      <c r="DT16" s="26">
        <f t="shared" si="59"/>
        <v>44000044</v>
      </c>
      <c r="DU16" s="3" t="s">
        <v>73</v>
      </c>
      <c r="DV16" s="26">
        <f t="shared" si="60"/>
        <v>44000044</v>
      </c>
      <c r="DW16" s="3" t="s">
        <v>72</v>
      </c>
      <c r="DX16" s="26">
        <f t="shared" si="61"/>
        <v>55000055</v>
      </c>
      <c r="DY16" s="3" t="s">
        <v>73</v>
      </c>
      <c r="DZ16" s="26">
        <f t="shared" si="62"/>
        <v>44000044</v>
      </c>
      <c r="EA16" s="3" t="s">
        <v>73</v>
      </c>
      <c r="EB16" s="26">
        <f t="shared" si="63"/>
        <v>44000044</v>
      </c>
      <c r="EC16" s="3" t="s">
        <v>72</v>
      </c>
      <c r="ED16" s="26">
        <f t="shared" si="64"/>
        <v>55000055</v>
      </c>
      <c r="EE16" s="3" t="s">
        <v>73</v>
      </c>
      <c r="EF16" s="26">
        <f t="shared" si="65"/>
        <v>44000044</v>
      </c>
      <c r="EG16" s="3" t="s">
        <v>72</v>
      </c>
      <c r="EH16" s="26">
        <f t="shared" si="66"/>
        <v>55000055</v>
      </c>
    </row>
    <row r="17" spans="1:138" ht="13.2" x14ac:dyDescent="0.25">
      <c r="A17" s="2">
        <v>44246.775318842592</v>
      </c>
      <c r="B17" s="3" t="s">
        <v>82</v>
      </c>
      <c r="C17" s="20">
        <f>VLOOKUP(B17,'Parte 1'!$C$5:$D$11,2,FALSE)</f>
        <v>100000001</v>
      </c>
      <c r="D17" s="3" t="s">
        <v>69</v>
      </c>
      <c r="E17" s="20">
        <f t="shared" si="0"/>
        <v>1</v>
      </c>
      <c r="F17" s="20">
        <f t="shared" si="1"/>
        <v>100000001</v>
      </c>
      <c r="G17" s="3">
        <v>6</v>
      </c>
      <c r="H17" s="22">
        <f t="shared" si="2"/>
        <v>600000006</v>
      </c>
      <c r="I17" s="3" t="s">
        <v>70</v>
      </c>
      <c r="J17" s="20">
        <f t="shared" si="3"/>
        <v>500000005</v>
      </c>
      <c r="K17" s="3"/>
      <c r="L17" s="20">
        <f t="shared" si="4"/>
        <v>0</v>
      </c>
      <c r="M17" s="3" t="s">
        <v>71</v>
      </c>
      <c r="N17" s="20">
        <f t="shared" si="5"/>
        <v>400000004</v>
      </c>
      <c r="O17" s="7" t="s">
        <v>72</v>
      </c>
      <c r="P17" s="26">
        <f t="shared" si="6"/>
        <v>500000005</v>
      </c>
      <c r="Q17" s="3" t="s">
        <v>72</v>
      </c>
      <c r="R17" s="26">
        <f t="shared" si="7"/>
        <v>500000005</v>
      </c>
      <c r="S17" s="3" t="s">
        <v>72</v>
      </c>
      <c r="T17" s="26">
        <f t="shared" si="8"/>
        <v>500000005</v>
      </c>
      <c r="U17" s="3" t="s">
        <v>72</v>
      </c>
      <c r="V17" s="26">
        <f t="shared" si="9"/>
        <v>500000005</v>
      </c>
      <c r="W17" s="3" t="s">
        <v>72</v>
      </c>
      <c r="X17" s="26">
        <f t="shared" si="10"/>
        <v>500000005</v>
      </c>
      <c r="Y17" s="3" t="s">
        <v>74</v>
      </c>
      <c r="Z17" s="26">
        <f t="shared" si="11"/>
        <v>300000003</v>
      </c>
      <c r="AA17" s="3" t="s">
        <v>72</v>
      </c>
      <c r="AB17" s="26">
        <f t="shared" si="12"/>
        <v>500000005</v>
      </c>
      <c r="AC17" s="3" t="s">
        <v>72</v>
      </c>
      <c r="AD17" s="26">
        <f t="shared" si="13"/>
        <v>500000005</v>
      </c>
      <c r="AE17" s="3" t="s">
        <v>73</v>
      </c>
      <c r="AF17" s="26">
        <f t="shared" si="14"/>
        <v>400000004</v>
      </c>
      <c r="AG17" s="3" t="s">
        <v>73</v>
      </c>
      <c r="AH17" s="26">
        <f t="shared" si="15"/>
        <v>400000004</v>
      </c>
      <c r="AI17" s="3" t="s">
        <v>73</v>
      </c>
      <c r="AJ17" s="26">
        <f t="shared" si="16"/>
        <v>400000004</v>
      </c>
      <c r="AK17" s="3" t="s">
        <v>73</v>
      </c>
      <c r="AL17" s="26">
        <f t="shared" si="17"/>
        <v>400000004</v>
      </c>
      <c r="AM17" s="3" t="s">
        <v>72</v>
      </c>
      <c r="AN17" s="26">
        <f t="shared" si="18"/>
        <v>500000005</v>
      </c>
      <c r="AO17" s="3" t="s">
        <v>73</v>
      </c>
      <c r="AP17" s="26">
        <f t="shared" si="19"/>
        <v>400000004</v>
      </c>
      <c r="AQ17" s="3" t="s">
        <v>80</v>
      </c>
      <c r="AR17" s="26">
        <f t="shared" si="20"/>
        <v>200000002</v>
      </c>
      <c r="AS17" s="3" t="s">
        <v>74</v>
      </c>
      <c r="AT17" s="26">
        <f t="shared" si="21"/>
        <v>300000003</v>
      </c>
      <c r="AU17" s="3" t="s">
        <v>73</v>
      </c>
      <c r="AV17" s="26">
        <f t="shared" si="22"/>
        <v>400000004</v>
      </c>
      <c r="AW17" s="3" t="s">
        <v>73</v>
      </c>
      <c r="AX17" s="26">
        <f t="shared" si="23"/>
        <v>400000004</v>
      </c>
      <c r="AY17" s="3" t="s">
        <v>74</v>
      </c>
      <c r="AZ17" s="26">
        <f t="shared" si="24"/>
        <v>300000003</v>
      </c>
      <c r="BA17" s="3" t="s">
        <v>74</v>
      </c>
      <c r="BB17" s="26">
        <f t="shared" si="25"/>
        <v>300000003</v>
      </c>
      <c r="BC17" s="3" t="s">
        <v>74</v>
      </c>
      <c r="BD17" s="26">
        <f t="shared" si="26"/>
        <v>300000003</v>
      </c>
      <c r="BE17" s="3" t="s">
        <v>74</v>
      </c>
      <c r="BF17" s="26">
        <f t="shared" si="27"/>
        <v>300000003</v>
      </c>
      <c r="BG17" s="3" t="s">
        <v>73</v>
      </c>
      <c r="BH17" s="26">
        <f t="shared" si="28"/>
        <v>400000004</v>
      </c>
      <c r="BI17" s="3" t="s">
        <v>73</v>
      </c>
      <c r="BJ17" s="26">
        <f t="shared" si="29"/>
        <v>400000004</v>
      </c>
      <c r="BK17" s="3" t="s">
        <v>73</v>
      </c>
      <c r="BL17" s="26">
        <f t="shared" si="30"/>
        <v>400000004</v>
      </c>
      <c r="BM17" s="3" t="s">
        <v>80</v>
      </c>
      <c r="BN17" s="26">
        <f t="shared" si="31"/>
        <v>200000002</v>
      </c>
      <c r="BO17" s="3" t="s">
        <v>74</v>
      </c>
      <c r="BP17" s="26">
        <f t="shared" si="32"/>
        <v>300000003</v>
      </c>
      <c r="BQ17" s="3" t="s">
        <v>73</v>
      </c>
      <c r="BR17" s="26">
        <f t="shared" si="33"/>
        <v>400000004</v>
      </c>
      <c r="BS17" s="3" t="s">
        <v>74</v>
      </c>
      <c r="BT17" s="26">
        <f t="shared" si="34"/>
        <v>300000003</v>
      </c>
      <c r="BU17" s="3" t="s">
        <v>73</v>
      </c>
      <c r="BV17" s="26">
        <f t="shared" si="35"/>
        <v>400000004</v>
      </c>
      <c r="BW17" s="3" t="s">
        <v>73</v>
      </c>
      <c r="BX17" s="26">
        <f t="shared" si="36"/>
        <v>400000004</v>
      </c>
      <c r="BY17" s="3" t="s">
        <v>72</v>
      </c>
      <c r="BZ17" s="26">
        <f t="shared" si="37"/>
        <v>500000005</v>
      </c>
      <c r="CA17" s="3" t="s">
        <v>73</v>
      </c>
      <c r="CB17" s="26">
        <f t="shared" si="38"/>
        <v>400000004</v>
      </c>
      <c r="CC17" s="3" t="s">
        <v>73</v>
      </c>
      <c r="CD17" s="26">
        <f t="shared" si="39"/>
        <v>400000004</v>
      </c>
      <c r="CE17" s="3" t="s">
        <v>73</v>
      </c>
      <c r="CF17" s="26">
        <f t="shared" si="40"/>
        <v>400000004</v>
      </c>
      <c r="CG17" s="3" t="s">
        <v>73</v>
      </c>
      <c r="CH17" s="26">
        <f t="shared" si="41"/>
        <v>400000004</v>
      </c>
      <c r="CI17" s="3" t="s">
        <v>73</v>
      </c>
      <c r="CJ17" s="26">
        <f t="shared" si="42"/>
        <v>400000004</v>
      </c>
      <c r="CK17" s="3" t="s">
        <v>73</v>
      </c>
      <c r="CL17" s="26">
        <f t="shared" si="43"/>
        <v>400000004</v>
      </c>
      <c r="CM17" s="3" t="s">
        <v>80</v>
      </c>
      <c r="CN17" s="26">
        <f t="shared" si="44"/>
        <v>200000002</v>
      </c>
      <c r="CO17" s="3" t="s">
        <v>80</v>
      </c>
      <c r="CP17" s="26">
        <f t="shared" si="45"/>
        <v>200000002</v>
      </c>
      <c r="CQ17" s="3" t="s">
        <v>72</v>
      </c>
      <c r="CR17" s="26">
        <f t="shared" si="46"/>
        <v>500000005</v>
      </c>
      <c r="CS17" s="3" t="s">
        <v>72</v>
      </c>
      <c r="CT17" s="26">
        <f t="shared" si="47"/>
        <v>500000005</v>
      </c>
      <c r="CU17" s="3" t="s">
        <v>72</v>
      </c>
      <c r="CV17" s="26">
        <f t="shared" si="48"/>
        <v>500000005</v>
      </c>
      <c r="CW17" s="3" t="s">
        <v>73</v>
      </c>
      <c r="CX17" s="26">
        <f t="shared" si="49"/>
        <v>400000004</v>
      </c>
      <c r="CY17" s="3" t="s">
        <v>73</v>
      </c>
      <c r="CZ17" s="26">
        <f t="shared" si="50"/>
        <v>400000004</v>
      </c>
      <c r="DA17" s="3" t="s">
        <v>72</v>
      </c>
      <c r="DB17" s="26">
        <f t="shared" si="51"/>
        <v>500000005</v>
      </c>
      <c r="DC17" s="3" t="s">
        <v>73</v>
      </c>
      <c r="DD17" s="26">
        <f t="shared" si="52"/>
        <v>400000004</v>
      </c>
      <c r="DE17" s="3" t="s">
        <v>73</v>
      </c>
      <c r="DF17" s="26">
        <f t="shared" si="53"/>
        <v>400000004</v>
      </c>
      <c r="DG17" s="3" t="s">
        <v>73</v>
      </c>
      <c r="DH17" s="26">
        <f t="shared" si="54"/>
        <v>400000004</v>
      </c>
      <c r="DI17" s="3" t="s">
        <v>73</v>
      </c>
      <c r="DJ17" s="26">
        <f t="shared" si="55"/>
        <v>400000004</v>
      </c>
      <c r="DK17" s="3" t="s">
        <v>73</v>
      </c>
      <c r="DL17" s="26">
        <f t="shared" si="67"/>
        <v>400000004</v>
      </c>
      <c r="DM17" s="3" t="s">
        <v>72</v>
      </c>
      <c r="DN17" s="26">
        <f t="shared" si="56"/>
        <v>500000005</v>
      </c>
      <c r="DO17" s="3" t="s">
        <v>72</v>
      </c>
      <c r="DP17" s="26">
        <f t="shared" si="57"/>
        <v>500000005</v>
      </c>
      <c r="DQ17" s="3" t="s">
        <v>72</v>
      </c>
      <c r="DR17" s="26">
        <f t="shared" si="58"/>
        <v>500000005</v>
      </c>
      <c r="DS17" s="3" t="s">
        <v>72</v>
      </c>
      <c r="DT17" s="26">
        <f t="shared" si="59"/>
        <v>500000005</v>
      </c>
      <c r="DU17" s="3" t="s">
        <v>72</v>
      </c>
      <c r="DV17" s="26">
        <f t="shared" si="60"/>
        <v>500000005</v>
      </c>
      <c r="DW17" s="3" t="s">
        <v>72</v>
      </c>
      <c r="DX17" s="26">
        <f t="shared" si="61"/>
        <v>500000005</v>
      </c>
      <c r="DY17" s="3" t="s">
        <v>72</v>
      </c>
      <c r="DZ17" s="26">
        <f t="shared" si="62"/>
        <v>500000005</v>
      </c>
      <c r="EA17" s="3" t="s">
        <v>72</v>
      </c>
      <c r="EB17" s="26">
        <f t="shared" si="63"/>
        <v>500000005</v>
      </c>
      <c r="EC17" s="3" t="s">
        <v>72</v>
      </c>
      <c r="ED17" s="26">
        <f t="shared" si="64"/>
        <v>500000005</v>
      </c>
      <c r="EE17" s="3" t="s">
        <v>72</v>
      </c>
      <c r="EF17" s="26">
        <f t="shared" si="65"/>
        <v>500000005</v>
      </c>
      <c r="EG17" s="3" t="s">
        <v>72</v>
      </c>
      <c r="EH17" s="26">
        <f t="shared" si="66"/>
        <v>500000005</v>
      </c>
    </row>
    <row r="18" spans="1:138" ht="13.2" x14ac:dyDescent="0.25">
      <c r="A18" s="2">
        <v>44246.787811238421</v>
      </c>
      <c r="B18" s="3" t="s">
        <v>82</v>
      </c>
      <c r="C18" s="20">
        <f>VLOOKUP(B18,'Parte 1'!$C$5:$D$11,2,FALSE)</f>
        <v>100000001</v>
      </c>
      <c r="D18" s="3" t="s">
        <v>69</v>
      </c>
      <c r="E18" s="20">
        <f t="shared" si="0"/>
        <v>1</v>
      </c>
      <c r="F18" s="20">
        <f t="shared" si="1"/>
        <v>100000001</v>
      </c>
      <c r="G18" s="3">
        <v>8</v>
      </c>
      <c r="H18" s="22">
        <f t="shared" si="2"/>
        <v>800000008</v>
      </c>
      <c r="I18" s="3" t="s">
        <v>70</v>
      </c>
      <c r="J18" s="20">
        <f t="shared" si="3"/>
        <v>500000005</v>
      </c>
      <c r="K18" s="3"/>
      <c r="L18" s="20">
        <f t="shared" si="4"/>
        <v>0</v>
      </c>
      <c r="M18" s="3" t="s">
        <v>85</v>
      </c>
      <c r="N18" s="20">
        <f t="shared" si="5"/>
        <v>300000003</v>
      </c>
      <c r="O18" s="7" t="s">
        <v>73</v>
      </c>
      <c r="P18" s="26">
        <f t="shared" si="6"/>
        <v>400000004</v>
      </c>
      <c r="Q18" s="3" t="s">
        <v>72</v>
      </c>
      <c r="R18" s="26">
        <f t="shared" si="7"/>
        <v>500000005</v>
      </c>
      <c r="S18" s="3" t="s">
        <v>72</v>
      </c>
      <c r="T18" s="26">
        <f t="shared" si="8"/>
        <v>500000005</v>
      </c>
      <c r="U18" s="3" t="s">
        <v>73</v>
      </c>
      <c r="V18" s="26">
        <f t="shared" si="9"/>
        <v>400000004</v>
      </c>
      <c r="W18" s="3" t="s">
        <v>72</v>
      </c>
      <c r="X18" s="26">
        <f t="shared" si="10"/>
        <v>500000005</v>
      </c>
      <c r="Y18" s="3" t="s">
        <v>73</v>
      </c>
      <c r="Z18" s="26">
        <f t="shared" si="11"/>
        <v>400000004</v>
      </c>
      <c r="AA18" s="3" t="s">
        <v>72</v>
      </c>
      <c r="AB18" s="26">
        <f t="shared" si="12"/>
        <v>500000005</v>
      </c>
      <c r="AC18" s="3" t="s">
        <v>72</v>
      </c>
      <c r="AD18" s="26">
        <f t="shared" si="13"/>
        <v>500000005</v>
      </c>
      <c r="AE18" s="3" t="s">
        <v>73</v>
      </c>
      <c r="AF18" s="26">
        <f t="shared" si="14"/>
        <v>400000004</v>
      </c>
      <c r="AG18" s="3" t="s">
        <v>73</v>
      </c>
      <c r="AH18" s="26">
        <f t="shared" si="15"/>
        <v>400000004</v>
      </c>
      <c r="AI18" s="3" t="s">
        <v>73</v>
      </c>
      <c r="AJ18" s="26">
        <f t="shared" si="16"/>
        <v>400000004</v>
      </c>
      <c r="AK18" s="3" t="s">
        <v>73</v>
      </c>
      <c r="AL18" s="26">
        <f t="shared" si="17"/>
        <v>400000004</v>
      </c>
      <c r="AM18" s="3" t="s">
        <v>72</v>
      </c>
      <c r="AN18" s="26">
        <f t="shared" si="18"/>
        <v>500000005</v>
      </c>
      <c r="AO18" s="3" t="s">
        <v>73</v>
      </c>
      <c r="AP18" s="26">
        <f t="shared" si="19"/>
        <v>400000004</v>
      </c>
      <c r="AQ18" s="3" t="s">
        <v>73</v>
      </c>
      <c r="AR18" s="26">
        <f t="shared" si="20"/>
        <v>400000004</v>
      </c>
      <c r="AS18" s="3" t="s">
        <v>73</v>
      </c>
      <c r="AT18" s="26">
        <f t="shared" si="21"/>
        <v>400000004</v>
      </c>
      <c r="AU18" s="3" t="s">
        <v>73</v>
      </c>
      <c r="AV18" s="26">
        <f t="shared" si="22"/>
        <v>400000004</v>
      </c>
      <c r="AX18" s="26">
        <f t="shared" si="23"/>
        <v>0</v>
      </c>
      <c r="AY18" s="3" t="s">
        <v>73</v>
      </c>
      <c r="AZ18" s="26">
        <f t="shared" si="24"/>
        <v>400000004</v>
      </c>
      <c r="BA18" s="3" t="s">
        <v>73</v>
      </c>
      <c r="BB18" s="26">
        <f t="shared" si="25"/>
        <v>400000004</v>
      </c>
      <c r="BC18" s="3" t="s">
        <v>74</v>
      </c>
      <c r="BD18" s="26">
        <f t="shared" si="26"/>
        <v>300000003</v>
      </c>
      <c r="BE18" s="3" t="s">
        <v>73</v>
      </c>
      <c r="BF18" s="26">
        <f t="shared" si="27"/>
        <v>400000004</v>
      </c>
      <c r="BG18" s="3" t="s">
        <v>73</v>
      </c>
      <c r="BH18" s="26">
        <f t="shared" si="28"/>
        <v>400000004</v>
      </c>
      <c r="BI18" s="3" t="s">
        <v>73</v>
      </c>
      <c r="BJ18" s="26">
        <f t="shared" si="29"/>
        <v>400000004</v>
      </c>
      <c r="BK18" s="3" t="s">
        <v>73</v>
      </c>
      <c r="BL18" s="26">
        <f t="shared" si="30"/>
        <v>400000004</v>
      </c>
      <c r="BM18" s="3" t="s">
        <v>73</v>
      </c>
      <c r="BN18" s="26">
        <f t="shared" si="31"/>
        <v>400000004</v>
      </c>
      <c r="BO18" s="3" t="s">
        <v>72</v>
      </c>
      <c r="BP18" s="26">
        <f t="shared" si="32"/>
        <v>500000005</v>
      </c>
      <c r="BQ18" s="3" t="s">
        <v>75</v>
      </c>
      <c r="BR18" s="26">
        <f t="shared" si="33"/>
        <v>100000001</v>
      </c>
      <c r="BS18" s="3" t="s">
        <v>75</v>
      </c>
      <c r="BT18" s="26">
        <f t="shared" si="34"/>
        <v>100000001</v>
      </c>
      <c r="BU18" s="3" t="s">
        <v>75</v>
      </c>
      <c r="BV18" s="26">
        <f t="shared" si="35"/>
        <v>100000001</v>
      </c>
      <c r="BW18" s="3" t="s">
        <v>75</v>
      </c>
      <c r="BX18" s="26">
        <f t="shared" si="36"/>
        <v>100000001</v>
      </c>
      <c r="BY18" s="3" t="s">
        <v>75</v>
      </c>
      <c r="BZ18" s="26">
        <f t="shared" si="37"/>
        <v>100000001</v>
      </c>
      <c r="CA18" s="3" t="s">
        <v>75</v>
      </c>
      <c r="CB18" s="26">
        <f t="shared" si="38"/>
        <v>100000001</v>
      </c>
      <c r="CC18" s="3" t="s">
        <v>75</v>
      </c>
      <c r="CD18" s="26">
        <f t="shared" si="39"/>
        <v>100000001</v>
      </c>
      <c r="CE18" s="3" t="s">
        <v>74</v>
      </c>
      <c r="CF18" s="26">
        <f t="shared" si="40"/>
        <v>300000003</v>
      </c>
      <c r="CG18" s="3" t="s">
        <v>73</v>
      </c>
      <c r="CH18" s="26">
        <f t="shared" si="41"/>
        <v>400000004</v>
      </c>
      <c r="CI18" s="3" t="s">
        <v>73</v>
      </c>
      <c r="CJ18" s="26">
        <f t="shared" si="42"/>
        <v>400000004</v>
      </c>
      <c r="CK18" s="3" t="s">
        <v>73</v>
      </c>
      <c r="CL18" s="26">
        <f t="shared" si="43"/>
        <v>400000004</v>
      </c>
      <c r="CM18" s="3" t="s">
        <v>72</v>
      </c>
      <c r="CN18" s="26">
        <f t="shared" si="44"/>
        <v>500000005</v>
      </c>
      <c r="CO18" s="3" t="s">
        <v>74</v>
      </c>
      <c r="CP18" s="26">
        <f t="shared" si="45"/>
        <v>300000003</v>
      </c>
      <c r="CQ18" s="3" t="s">
        <v>72</v>
      </c>
      <c r="CR18" s="26">
        <f t="shared" si="46"/>
        <v>500000005</v>
      </c>
      <c r="CS18" s="3" t="s">
        <v>72</v>
      </c>
      <c r="CT18" s="26">
        <f t="shared" si="47"/>
        <v>500000005</v>
      </c>
      <c r="CU18" s="3" t="s">
        <v>75</v>
      </c>
      <c r="CV18" s="26">
        <f t="shared" si="48"/>
        <v>100000001</v>
      </c>
      <c r="CW18" s="3" t="s">
        <v>75</v>
      </c>
      <c r="CX18" s="26">
        <f t="shared" si="49"/>
        <v>100000001</v>
      </c>
      <c r="CY18" s="3" t="s">
        <v>73</v>
      </c>
      <c r="CZ18" s="26">
        <f t="shared" si="50"/>
        <v>400000004</v>
      </c>
      <c r="DA18" s="3" t="s">
        <v>73</v>
      </c>
      <c r="DB18" s="26">
        <f t="shared" si="51"/>
        <v>400000004</v>
      </c>
      <c r="DC18" s="3" t="s">
        <v>75</v>
      </c>
      <c r="DD18" s="26">
        <f t="shared" si="52"/>
        <v>100000001</v>
      </c>
      <c r="DE18" s="3" t="s">
        <v>75</v>
      </c>
      <c r="DF18" s="26">
        <f t="shared" si="53"/>
        <v>100000001</v>
      </c>
      <c r="DG18" s="3" t="s">
        <v>75</v>
      </c>
      <c r="DH18" s="26">
        <f t="shared" si="54"/>
        <v>100000001</v>
      </c>
      <c r="DI18" s="3" t="s">
        <v>73</v>
      </c>
      <c r="DJ18" s="26">
        <f t="shared" si="55"/>
        <v>400000004</v>
      </c>
      <c r="DK18" s="3" t="s">
        <v>73</v>
      </c>
      <c r="DL18" s="26">
        <f t="shared" si="67"/>
        <v>400000004</v>
      </c>
      <c r="DM18" s="3" t="s">
        <v>72</v>
      </c>
      <c r="DN18" s="26">
        <f t="shared" si="56"/>
        <v>500000005</v>
      </c>
      <c r="DO18" s="3" t="s">
        <v>72</v>
      </c>
      <c r="DP18" s="26">
        <f t="shared" si="57"/>
        <v>500000005</v>
      </c>
      <c r="DQ18" s="3" t="s">
        <v>72</v>
      </c>
      <c r="DR18" s="26">
        <f t="shared" si="58"/>
        <v>500000005</v>
      </c>
      <c r="DS18" s="3" t="s">
        <v>75</v>
      </c>
      <c r="DT18" s="26">
        <f t="shared" si="59"/>
        <v>100000001</v>
      </c>
      <c r="DU18" s="3" t="s">
        <v>73</v>
      </c>
      <c r="DV18" s="26">
        <f t="shared" si="60"/>
        <v>400000004</v>
      </c>
      <c r="DW18" s="3" t="s">
        <v>72</v>
      </c>
      <c r="DX18" s="26">
        <f t="shared" si="61"/>
        <v>500000005</v>
      </c>
      <c r="DY18" s="3" t="s">
        <v>72</v>
      </c>
      <c r="DZ18" s="26">
        <f t="shared" si="62"/>
        <v>500000005</v>
      </c>
      <c r="EA18" s="3" t="s">
        <v>72</v>
      </c>
      <c r="EB18" s="26">
        <f t="shared" si="63"/>
        <v>500000005</v>
      </c>
      <c r="EC18" s="3" t="s">
        <v>72</v>
      </c>
      <c r="ED18" s="26">
        <f t="shared" si="64"/>
        <v>500000005</v>
      </c>
      <c r="EE18" s="3" t="s">
        <v>72</v>
      </c>
      <c r="EF18" s="26">
        <f t="shared" si="65"/>
        <v>500000005</v>
      </c>
      <c r="EG18" s="3" t="s">
        <v>72</v>
      </c>
      <c r="EH18" s="26">
        <f t="shared" si="66"/>
        <v>500000005</v>
      </c>
    </row>
    <row r="19" spans="1:138" ht="13.2" x14ac:dyDescent="0.25">
      <c r="A19" s="2">
        <v>44246.78804417824</v>
      </c>
      <c r="B19" s="3" t="s">
        <v>82</v>
      </c>
      <c r="C19" s="20">
        <f>VLOOKUP(B19,'Parte 1'!$C$5:$D$11,2,FALSE)</f>
        <v>100000001</v>
      </c>
      <c r="D19" s="3" t="s">
        <v>69</v>
      </c>
      <c r="E19" s="20">
        <f t="shared" si="0"/>
        <v>1</v>
      </c>
      <c r="F19" s="20">
        <f t="shared" si="1"/>
        <v>100000001</v>
      </c>
      <c r="G19" s="3">
        <v>7</v>
      </c>
      <c r="H19" s="22">
        <f t="shared" si="2"/>
        <v>700000007</v>
      </c>
      <c r="I19" s="3" t="s">
        <v>70</v>
      </c>
      <c r="J19" s="20">
        <f t="shared" si="3"/>
        <v>500000005</v>
      </c>
      <c r="K19" s="3"/>
      <c r="L19" s="20">
        <f t="shared" si="4"/>
        <v>0</v>
      </c>
      <c r="M19" s="3" t="s">
        <v>85</v>
      </c>
      <c r="N19" s="20">
        <f t="shared" si="5"/>
        <v>300000003</v>
      </c>
      <c r="O19" s="7" t="s">
        <v>72</v>
      </c>
      <c r="P19" s="26">
        <f t="shared" si="6"/>
        <v>500000005</v>
      </c>
      <c r="Q19" s="3" t="s">
        <v>73</v>
      </c>
      <c r="R19" s="26">
        <f t="shared" si="7"/>
        <v>400000004</v>
      </c>
      <c r="S19" s="3" t="s">
        <v>73</v>
      </c>
      <c r="T19" s="26">
        <f t="shared" si="8"/>
        <v>400000004</v>
      </c>
      <c r="U19" s="3" t="s">
        <v>72</v>
      </c>
      <c r="V19" s="26">
        <f t="shared" si="9"/>
        <v>500000005</v>
      </c>
      <c r="W19" s="3" t="s">
        <v>73</v>
      </c>
      <c r="X19" s="26">
        <f t="shared" si="10"/>
        <v>400000004</v>
      </c>
      <c r="Y19" s="3" t="s">
        <v>72</v>
      </c>
      <c r="Z19" s="26">
        <f t="shared" si="11"/>
        <v>500000005</v>
      </c>
      <c r="AA19" s="3" t="s">
        <v>72</v>
      </c>
      <c r="AB19" s="26">
        <f t="shared" si="12"/>
        <v>500000005</v>
      </c>
      <c r="AC19" s="3" t="s">
        <v>72</v>
      </c>
      <c r="AD19" s="26">
        <f t="shared" si="13"/>
        <v>500000005</v>
      </c>
      <c r="AE19" s="3" t="s">
        <v>73</v>
      </c>
      <c r="AF19" s="26">
        <f t="shared" si="14"/>
        <v>400000004</v>
      </c>
      <c r="AG19" s="3" t="s">
        <v>72</v>
      </c>
      <c r="AH19" s="26">
        <f t="shared" si="15"/>
        <v>500000005</v>
      </c>
      <c r="AI19" s="3" t="s">
        <v>73</v>
      </c>
      <c r="AJ19" s="26">
        <f t="shared" si="16"/>
        <v>400000004</v>
      </c>
      <c r="AK19" s="3" t="s">
        <v>73</v>
      </c>
      <c r="AL19" s="26">
        <f t="shared" si="17"/>
        <v>400000004</v>
      </c>
      <c r="AM19" s="3" t="s">
        <v>72</v>
      </c>
      <c r="AN19" s="26">
        <f t="shared" si="18"/>
        <v>500000005</v>
      </c>
      <c r="AO19" s="3" t="s">
        <v>72</v>
      </c>
      <c r="AP19" s="26">
        <f t="shared" si="19"/>
        <v>500000005</v>
      </c>
      <c r="AQ19" s="3" t="s">
        <v>72</v>
      </c>
      <c r="AR19" s="26">
        <f t="shared" si="20"/>
        <v>500000005</v>
      </c>
      <c r="AS19" s="3" t="s">
        <v>73</v>
      </c>
      <c r="AT19" s="26">
        <f t="shared" si="21"/>
        <v>400000004</v>
      </c>
      <c r="AU19" s="3" t="s">
        <v>72</v>
      </c>
      <c r="AV19" s="26">
        <f t="shared" si="22"/>
        <v>500000005</v>
      </c>
      <c r="AW19" s="3" t="s">
        <v>72</v>
      </c>
      <c r="AX19" s="26">
        <f t="shared" si="23"/>
        <v>500000005</v>
      </c>
      <c r="AY19" s="3" t="s">
        <v>72</v>
      </c>
      <c r="AZ19" s="26">
        <f t="shared" si="24"/>
        <v>500000005</v>
      </c>
      <c r="BA19" s="3" t="s">
        <v>73</v>
      </c>
      <c r="BB19" s="26">
        <f t="shared" si="25"/>
        <v>400000004</v>
      </c>
      <c r="BC19" s="3" t="s">
        <v>80</v>
      </c>
      <c r="BD19" s="26">
        <f t="shared" si="26"/>
        <v>200000002</v>
      </c>
      <c r="BE19" s="3" t="s">
        <v>74</v>
      </c>
      <c r="BF19" s="26">
        <f t="shared" si="27"/>
        <v>300000003</v>
      </c>
      <c r="BG19" s="3" t="s">
        <v>73</v>
      </c>
      <c r="BH19" s="26">
        <f t="shared" si="28"/>
        <v>400000004</v>
      </c>
      <c r="BI19" s="3" t="s">
        <v>73</v>
      </c>
      <c r="BJ19" s="26">
        <f t="shared" si="29"/>
        <v>400000004</v>
      </c>
      <c r="BK19" s="3" t="s">
        <v>73</v>
      </c>
      <c r="BL19" s="26">
        <f t="shared" si="30"/>
        <v>400000004</v>
      </c>
      <c r="BM19" s="3" t="s">
        <v>73</v>
      </c>
      <c r="BN19" s="26">
        <f t="shared" si="31"/>
        <v>400000004</v>
      </c>
      <c r="BO19" s="3" t="s">
        <v>73</v>
      </c>
      <c r="BP19" s="26">
        <f t="shared" si="32"/>
        <v>400000004</v>
      </c>
      <c r="BQ19" s="3" t="s">
        <v>75</v>
      </c>
      <c r="BR19" s="26">
        <f t="shared" si="33"/>
        <v>100000001</v>
      </c>
      <c r="BS19" s="3" t="s">
        <v>75</v>
      </c>
      <c r="BT19" s="26">
        <f t="shared" si="34"/>
        <v>100000001</v>
      </c>
      <c r="BU19" s="3" t="s">
        <v>75</v>
      </c>
      <c r="BV19" s="26">
        <f t="shared" si="35"/>
        <v>100000001</v>
      </c>
      <c r="BW19" s="3" t="s">
        <v>75</v>
      </c>
      <c r="BX19" s="26">
        <f t="shared" si="36"/>
        <v>100000001</v>
      </c>
      <c r="BY19" s="3" t="s">
        <v>75</v>
      </c>
      <c r="BZ19" s="26">
        <f t="shared" si="37"/>
        <v>100000001</v>
      </c>
      <c r="CA19" s="3" t="s">
        <v>75</v>
      </c>
      <c r="CB19" s="26">
        <f t="shared" si="38"/>
        <v>100000001</v>
      </c>
      <c r="CC19" s="3" t="s">
        <v>75</v>
      </c>
      <c r="CD19" s="26">
        <f t="shared" si="39"/>
        <v>100000001</v>
      </c>
      <c r="CE19" s="3" t="s">
        <v>73</v>
      </c>
      <c r="CF19" s="26">
        <f t="shared" si="40"/>
        <v>400000004</v>
      </c>
      <c r="CG19" s="3" t="s">
        <v>73</v>
      </c>
      <c r="CH19" s="26">
        <f t="shared" si="41"/>
        <v>400000004</v>
      </c>
      <c r="CI19" s="3" t="s">
        <v>73</v>
      </c>
      <c r="CJ19" s="26">
        <f t="shared" si="42"/>
        <v>400000004</v>
      </c>
      <c r="CK19" s="3" t="s">
        <v>75</v>
      </c>
      <c r="CL19" s="26">
        <f t="shared" si="43"/>
        <v>100000001</v>
      </c>
      <c r="CM19" s="3" t="s">
        <v>73</v>
      </c>
      <c r="CN19" s="26">
        <f t="shared" si="44"/>
        <v>400000004</v>
      </c>
      <c r="CO19" s="3" t="s">
        <v>80</v>
      </c>
      <c r="CP19" s="26">
        <f t="shared" si="45"/>
        <v>200000002</v>
      </c>
      <c r="CQ19" s="3" t="s">
        <v>72</v>
      </c>
      <c r="CR19" s="26">
        <f t="shared" si="46"/>
        <v>500000005</v>
      </c>
      <c r="CS19" s="3" t="s">
        <v>72</v>
      </c>
      <c r="CT19" s="26">
        <f t="shared" si="47"/>
        <v>500000005</v>
      </c>
      <c r="CU19" s="3" t="s">
        <v>75</v>
      </c>
      <c r="CV19" s="26">
        <f t="shared" si="48"/>
        <v>100000001</v>
      </c>
      <c r="CW19" s="3" t="s">
        <v>75</v>
      </c>
      <c r="CX19" s="26">
        <f t="shared" si="49"/>
        <v>100000001</v>
      </c>
      <c r="CY19" s="3" t="s">
        <v>73</v>
      </c>
      <c r="CZ19" s="26">
        <f t="shared" si="50"/>
        <v>400000004</v>
      </c>
      <c r="DA19" s="3" t="s">
        <v>72</v>
      </c>
      <c r="DB19" s="26">
        <f t="shared" si="51"/>
        <v>500000005</v>
      </c>
      <c r="DC19" s="3" t="s">
        <v>75</v>
      </c>
      <c r="DD19" s="26">
        <f t="shared" si="52"/>
        <v>100000001</v>
      </c>
      <c r="DE19" s="3" t="s">
        <v>75</v>
      </c>
      <c r="DF19" s="26">
        <f t="shared" si="53"/>
        <v>100000001</v>
      </c>
      <c r="DG19" s="3" t="s">
        <v>73</v>
      </c>
      <c r="DH19" s="26">
        <f t="shared" si="54"/>
        <v>400000004</v>
      </c>
      <c r="DI19" s="3" t="s">
        <v>72</v>
      </c>
      <c r="DJ19" s="26">
        <f t="shared" si="55"/>
        <v>500000005</v>
      </c>
      <c r="DK19" s="3" t="s">
        <v>72</v>
      </c>
      <c r="DL19" s="26">
        <f t="shared" si="67"/>
        <v>500000005</v>
      </c>
      <c r="DM19" s="3" t="s">
        <v>72</v>
      </c>
      <c r="DN19" s="26">
        <f t="shared" si="56"/>
        <v>500000005</v>
      </c>
      <c r="DO19" s="3" t="s">
        <v>73</v>
      </c>
      <c r="DP19" s="26">
        <f t="shared" si="57"/>
        <v>400000004</v>
      </c>
      <c r="DQ19" s="3" t="s">
        <v>73</v>
      </c>
      <c r="DR19" s="26">
        <f t="shared" si="58"/>
        <v>400000004</v>
      </c>
      <c r="DS19" s="3" t="s">
        <v>72</v>
      </c>
      <c r="DT19" s="26">
        <f t="shared" si="59"/>
        <v>500000005</v>
      </c>
      <c r="DU19" s="3" t="s">
        <v>73</v>
      </c>
      <c r="DV19" s="26">
        <f t="shared" si="60"/>
        <v>400000004</v>
      </c>
      <c r="DW19" s="3" t="s">
        <v>72</v>
      </c>
      <c r="DX19" s="26">
        <f t="shared" si="61"/>
        <v>500000005</v>
      </c>
      <c r="DY19" s="3" t="s">
        <v>72</v>
      </c>
      <c r="DZ19" s="26">
        <f t="shared" si="62"/>
        <v>500000005</v>
      </c>
      <c r="EA19" s="3" t="s">
        <v>72</v>
      </c>
      <c r="EB19" s="26">
        <f t="shared" si="63"/>
        <v>500000005</v>
      </c>
      <c r="EC19" s="3" t="s">
        <v>72</v>
      </c>
      <c r="ED19" s="26">
        <f t="shared" si="64"/>
        <v>500000005</v>
      </c>
      <c r="EE19" s="3" t="s">
        <v>72</v>
      </c>
      <c r="EF19" s="26">
        <f t="shared" si="65"/>
        <v>500000005</v>
      </c>
      <c r="EG19" s="3" t="s">
        <v>72</v>
      </c>
      <c r="EH19" s="26">
        <f t="shared" si="66"/>
        <v>500000005</v>
      </c>
    </row>
    <row r="20" spans="1:138" ht="13.2" x14ac:dyDescent="0.25">
      <c r="A20" s="2">
        <v>44246.924213865743</v>
      </c>
      <c r="B20" s="3" t="s">
        <v>86</v>
      </c>
      <c r="C20" s="20">
        <f>VLOOKUP(B20,'Parte 1'!$C$5:$D$11,2,FALSE)</f>
        <v>10001</v>
      </c>
      <c r="D20" s="3" t="s">
        <v>76</v>
      </c>
      <c r="E20" s="20">
        <f t="shared" si="0"/>
        <v>11</v>
      </c>
      <c r="F20" s="20">
        <f t="shared" si="1"/>
        <v>110011</v>
      </c>
      <c r="G20" s="3">
        <v>7</v>
      </c>
      <c r="H20" s="22">
        <f t="shared" si="2"/>
        <v>770077</v>
      </c>
      <c r="I20" s="3" t="s">
        <v>70</v>
      </c>
      <c r="J20" s="20">
        <f t="shared" si="3"/>
        <v>550055</v>
      </c>
      <c r="K20" s="3"/>
      <c r="L20" s="20">
        <f t="shared" si="4"/>
        <v>0</v>
      </c>
      <c r="M20" s="3" t="s">
        <v>71</v>
      </c>
      <c r="N20" s="20">
        <f t="shared" si="5"/>
        <v>440044</v>
      </c>
      <c r="O20" s="7" t="s">
        <v>73</v>
      </c>
      <c r="P20" s="26">
        <f t="shared" si="6"/>
        <v>440044</v>
      </c>
      <c r="Q20" s="3" t="s">
        <v>73</v>
      </c>
      <c r="R20" s="26">
        <f t="shared" si="7"/>
        <v>440044</v>
      </c>
      <c r="S20" s="3" t="s">
        <v>73</v>
      </c>
      <c r="T20" s="26">
        <f t="shared" si="8"/>
        <v>440044</v>
      </c>
      <c r="U20" s="3" t="s">
        <v>74</v>
      </c>
      <c r="V20" s="26">
        <f t="shared" si="9"/>
        <v>330033</v>
      </c>
      <c r="W20" s="3" t="s">
        <v>73</v>
      </c>
      <c r="X20" s="26">
        <f t="shared" si="10"/>
        <v>440044</v>
      </c>
      <c r="Y20" s="3" t="s">
        <v>73</v>
      </c>
      <c r="Z20" s="26">
        <f t="shared" si="11"/>
        <v>440044</v>
      </c>
      <c r="AA20" s="3" t="s">
        <v>72</v>
      </c>
      <c r="AB20" s="26">
        <f t="shared" si="12"/>
        <v>550055</v>
      </c>
      <c r="AC20" s="3" t="s">
        <v>72</v>
      </c>
      <c r="AD20" s="26">
        <f t="shared" si="13"/>
        <v>550055</v>
      </c>
      <c r="AE20" s="3" t="s">
        <v>73</v>
      </c>
      <c r="AF20" s="26">
        <f t="shared" si="14"/>
        <v>440044</v>
      </c>
      <c r="AG20" s="3" t="s">
        <v>72</v>
      </c>
      <c r="AH20" s="26">
        <f t="shared" si="15"/>
        <v>550055</v>
      </c>
      <c r="AI20" s="3" t="s">
        <v>74</v>
      </c>
      <c r="AJ20" s="26">
        <f t="shared" si="16"/>
        <v>330033</v>
      </c>
      <c r="AK20" s="3" t="s">
        <v>74</v>
      </c>
      <c r="AL20" s="26">
        <f t="shared" si="17"/>
        <v>330033</v>
      </c>
      <c r="AM20" s="3" t="s">
        <v>74</v>
      </c>
      <c r="AN20" s="26">
        <f t="shared" si="18"/>
        <v>330033</v>
      </c>
      <c r="AO20" s="3" t="s">
        <v>74</v>
      </c>
      <c r="AP20" s="26">
        <f t="shared" si="19"/>
        <v>330033</v>
      </c>
      <c r="AQ20" s="3" t="s">
        <v>80</v>
      </c>
      <c r="AR20" s="26">
        <f t="shared" si="20"/>
        <v>220022</v>
      </c>
      <c r="AS20" s="3" t="s">
        <v>80</v>
      </c>
      <c r="AT20" s="26">
        <f t="shared" si="21"/>
        <v>220022</v>
      </c>
      <c r="AU20" s="3" t="s">
        <v>80</v>
      </c>
      <c r="AV20" s="26">
        <f t="shared" si="22"/>
        <v>220022</v>
      </c>
      <c r="AW20" s="3" t="s">
        <v>74</v>
      </c>
      <c r="AX20" s="26">
        <f t="shared" si="23"/>
        <v>330033</v>
      </c>
      <c r="AY20" s="3" t="s">
        <v>74</v>
      </c>
      <c r="AZ20" s="26">
        <f t="shared" si="24"/>
        <v>330033</v>
      </c>
      <c r="BA20" s="3" t="s">
        <v>73</v>
      </c>
      <c r="BB20" s="26">
        <f t="shared" si="25"/>
        <v>440044</v>
      </c>
      <c r="BC20" s="3" t="s">
        <v>74</v>
      </c>
      <c r="BD20" s="26">
        <f t="shared" si="26"/>
        <v>330033</v>
      </c>
      <c r="BE20" s="3" t="s">
        <v>80</v>
      </c>
      <c r="BF20" s="26">
        <f t="shared" si="27"/>
        <v>220022</v>
      </c>
      <c r="BG20" s="3" t="s">
        <v>80</v>
      </c>
      <c r="BH20" s="26">
        <f t="shared" si="28"/>
        <v>220022</v>
      </c>
      <c r="BI20" s="3" t="s">
        <v>75</v>
      </c>
      <c r="BJ20" s="26">
        <f t="shared" si="29"/>
        <v>110011</v>
      </c>
      <c r="BK20" s="3" t="s">
        <v>74</v>
      </c>
      <c r="BL20" s="26">
        <f t="shared" si="30"/>
        <v>330033</v>
      </c>
      <c r="BM20" s="3" t="s">
        <v>80</v>
      </c>
      <c r="BN20" s="26">
        <f t="shared" si="31"/>
        <v>220022</v>
      </c>
      <c r="BO20" s="3" t="s">
        <v>75</v>
      </c>
      <c r="BP20" s="26">
        <f t="shared" si="32"/>
        <v>110011</v>
      </c>
      <c r="BQ20" s="3" t="s">
        <v>75</v>
      </c>
      <c r="BR20" s="26">
        <f t="shared" si="33"/>
        <v>110011</v>
      </c>
      <c r="BS20" s="3" t="s">
        <v>75</v>
      </c>
      <c r="BT20" s="26">
        <f t="shared" si="34"/>
        <v>110011</v>
      </c>
      <c r="BU20" s="3" t="s">
        <v>75</v>
      </c>
      <c r="BV20" s="26">
        <f t="shared" si="35"/>
        <v>110011</v>
      </c>
      <c r="BW20" s="3" t="s">
        <v>75</v>
      </c>
      <c r="BX20" s="26">
        <f t="shared" si="36"/>
        <v>110011</v>
      </c>
      <c r="BY20" s="3" t="s">
        <v>75</v>
      </c>
      <c r="BZ20" s="26">
        <f t="shared" si="37"/>
        <v>110011</v>
      </c>
      <c r="CA20" s="3" t="s">
        <v>75</v>
      </c>
      <c r="CB20" s="26">
        <f t="shared" si="38"/>
        <v>110011</v>
      </c>
      <c r="CC20" s="3" t="s">
        <v>75</v>
      </c>
      <c r="CD20" s="26">
        <f t="shared" si="39"/>
        <v>110011</v>
      </c>
      <c r="CE20" s="3" t="s">
        <v>75</v>
      </c>
      <c r="CF20" s="26">
        <f t="shared" si="40"/>
        <v>110011</v>
      </c>
      <c r="CG20" s="3" t="s">
        <v>74</v>
      </c>
      <c r="CH20" s="26">
        <f t="shared" si="41"/>
        <v>330033</v>
      </c>
      <c r="CI20" s="3" t="s">
        <v>74</v>
      </c>
      <c r="CJ20" s="26">
        <f t="shared" si="42"/>
        <v>330033</v>
      </c>
      <c r="CK20" s="3" t="s">
        <v>80</v>
      </c>
      <c r="CL20" s="26">
        <f t="shared" si="43"/>
        <v>220022</v>
      </c>
      <c r="CM20" s="3" t="s">
        <v>75</v>
      </c>
      <c r="CN20" s="26">
        <f t="shared" si="44"/>
        <v>110011</v>
      </c>
      <c r="CO20" s="3" t="s">
        <v>75</v>
      </c>
      <c r="CP20" s="26">
        <f t="shared" si="45"/>
        <v>110011</v>
      </c>
      <c r="CQ20" s="3" t="s">
        <v>73</v>
      </c>
      <c r="CR20" s="26">
        <f t="shared" si="46"/>
        <v>440044</v>
      </c>
      <c r="CS20" s="3" t="s">
        <v>72</v>
      </c>
      <c r="CT20" s="26">
        <f t="shared" si="47"/>
        <v>550055</v>
      </c>
      <c r="CU20" s="3" t="s">
        <v>75</v>
      </c>
      <c r="CV20" s="26">
        <f t="shared" si="48"/>
        <v>110011</v>
      </c>
      <c r="CW20" s="3" t="s">
        <v>73</v>
      </c>
      <c r="CX20" s="26">
        <f t="shared" si="49"/>
        <v>440044</v>
      </c>
      <c r="CY20" s="3" t="s">
        <v>74</v>
      </c>
      <c r="CZ20" s="26">
        <f t="shared" si="50"/>
        <v>330033</v>
      </c>
      <c r="DA20" s="3" t="s">
        <v>74</v>
      </c>
      <c r="DB20" s="26">
        <f t="shared" si="51"/>
        <v>330033</v>
      </c>
      <c r="DC20" s="3" t="s">
        <v>74</v>
      </c>
      <c r="DD20" s="26">
        <f t="shared" si="52"/>
        <v>330033</v>
      </c>
      <c r="DE20" s="3" t="s">
        <v>75</v>
      </c>
      <c r="DF20" s="26">
        <f t="shared" si="53"/>
        <v>110011</v>
      </c>
      <c r="DG20" s="3" t="s">
        <v>75</v>
      </c>
      <c r="DH20" s="26">
        <f t="shared" si="54"/>
        <v>110011</v>
      </c>
      <c r="DI20" s="3" t="s">
        <v>74</v>
      </c>
      <c r="DJ20" s="26">
        <f t="shared" si="55"/>
        <v>330033</v>
      </c>
      <c r="DK20" s="3" t="s">
        <v>74</v>
      </c>
      <c r="DL20" s="26">
        <f t="shared" si="67"/>
        <v>330033</v>
      </c>
      <c r="DM20" s="3" t="s">
        <v>72</v>
      </c>
      <c r="DN20" s="26">
        <f t="shared" si="56"/>
        <v>550055</v>
      </c>
      <c r="DO20" s="3" t="s">
        <v>73</v>
      </c>
      <c r="DP20" s="26">
        <f t="shared" si="57"/>
        <v>440044</v>
      </c>
      <c r="DQ20" s="3" t="s">
        <v>74</v>
      </c>
      <c r="DR20" s="26">
        <f t="shared" si="58"/>
        <v>330033</v>
      </c>
      <c r="DS20" s="3" t="s">
        <v>80</v>
      </c>
      <c r="DT20" s="26">
        <f t="shared" si="59"/>
        <v>220022</v>
      </c>
      <c r="DU20" s="3" t="s">
        <v>74</v>
      </c>
      <c r="DV20" s="26">
        <f t="shared" si="60"/>
        <v>330033</v>
      </c>
      <c r="DW20" s="3" t="s">
        <v>73</v>
      </c>
      <c r="DX20" s="26">
        <f t="shared" si="61"/>
        <v>440044</v>
      </c>
      <c r="DY20" s="3" t="s">
        <v>73</v>
      </c>
      <c r="DZ20" s="26">
        <f t="shared" si="62"/>
        <v>440044</v>
      </c>
      <c r="EA20" s="3" t="s">
        <v>73</v>
      </c>
      <c r="EB20" s="26">
        <f t="shared" si="63"/>
        <v>440044</v>
      </c>
      <c r="EC20" s="3" t="s">
        <v>72</v>
      </c>
      <c r="ED20" s="26">
        <f t="shared" si="64"/>
        <v>550055</v>
      </c>
      <c r="EE20" s="3" t="s">
        <v>72</v>
      </c>
      <c r="EF20" s="26">
        <f t="shared" si="65"/>
        <v>550055</v>
      </c>
      <c r="EG20" s="3" t="s">
        <v>72</v>
      </c>
      <c r="EH20" s="26">
        <f t="shared" si="66"/>
        <v>550055</v>
      </c>
    </row>
    <row r="21" spans="1:138" ht="13.2" x14ac:dyDescent="0.25">
      <c r="A21" s="2">
        <v>44246.926417453702</v>
      </c>
      <c r="B21" s="3" t="s">
        <v>86</v>
      </c>
      <c r="C21" s="20">
        <f>VLOOKUP(B21,'Parte 1'!$C$5:$D$11,2,FALSE)</f>
        <v>10001</v>
      </c>
      <c r="D21" s="3" t="s">
        <v>76</v>
      </c>
      <c r="E21" s="20">
        <f t="shared" si="0"/>
        <v>11</v>
      </c>
      <c r="F21" s="20">
        <f t="shared" si="1"/>
        <v>110011</v>
      </c>
      <c r="G21" s="3">
        <v>5</v>
      </c>
      <c r="H21" s="22">
        <f t="shared" si="2"/>
        <v>550055</v>
      </c>
      <c r="I21" s="3" t="s">
        <v>70</v>
      </c>
      <c r="J21" s="20">
        <f t="shared" si="3"/>
        <v>550055</v>
      </c>
      <c r="K21" s="3"/>
      <c r="L21" s="20">
        <f t="shared" si="4"/>
        <v>0</v>
      </c>
      <c r="M21" s="3" t="s">
        <v>85</v>
      </c>
      <c r="N21" s="20">
        <f t="shared" si="5"/>
        <v>330033</v>
      </c>
      <c r="O21" s="7" t="s">
        <v>73</v>
      </c>
      <c r="P21" s="26">
        <f t="shared" si="6"/>
        <v>440044</v>
      </c>
      <c r="Q21" s="3" t="s">
        <v>74</v>
      </c>
      <c r="R21" s="26">
        <f t="shared" si="7"/>
        <v>330033</v>
      </c>
      <c r="S21" s="3" t="s">
        <v>73</v>
      </c>
      <c r="T21" s="26">
        <f t="shared" si="8"/>
        <v>440044</v>
      </c>
      <c r="U21" s="3" t="s">
        <v>73</v>
      </c>
      <c r="V21" s="26">
        <f t="shared" si="9"/>
        <v>440044</v>
      </c>
      <c r="W21" s="3" t="s">
        <v>73</v>
      </c>
      <c r="X21" s="26">
        <f t="shared" si="10"/>
        <v>440044</v>
      </c>
      <c r="Y21" s="3" t="s">
        <v>73</v>
      </c>
      <c r="Z21" s="26">
        <f t="shared" si="11"/>
        <v>440044</v>
      </c>
      <c r="AA21" s="3" t="s">
        <v>72</v>
      </c>
      <c r="AB21" s="26">
        <f t="shared" si="12"/>
        <v>550055</v>
      </c>
      <c r="AC21" s="3" t="s">
        <v>73</v>
      </c>
      <c r="AD21" s="26">
        <f t="shared" si="13"/>
        <v>440044</v>
      </c>
      <c r="AE21" s="3" t="s">
        <v>73</v>
      </c>
      <c r="AF21" s="26">
        <f t="shared" si="14"/>
        <v>440044</v>
      </c>
      <c r="AG21" s="3" t="s">
        <v>73</v>
      </c>
      <c r="AH21" s="26">
        <f t="shared" si="15"/>
        <v>440044</v>
      </c>
      <c r="AI21" s="3" t="s">
        <v>73</v>
      </c>
      <c r="AJ21" s="26">
        <f t="shared" si="16"/>
        <v>440044</v>
      </c>
      <c r="AK21" s="3" t="s">
        <v>73</v>
      </c>
      <c r="AL21" s="26">
        <f t="shared" si="17"/>
        <v>440044</v>
      </c>
      <c r="AM21" s="3" t="s">
        <v>73</v>
      </c>
      <c r="AN21" s="26">
        <f t="shared" si="18"/>
        <v>440044</v>
      </c>
      <c r="AO21" s="3" t="s">
        <v>73</v>
      </c>
      <c r="AP21" s="26">
        <f t="shared" si="19"/>
        <v>440044</v>
      </c>
      <c r="AQ21" s="3" t="s">
        <v>74</v>
      </c>
      <c r="AR21" s="26">
        <f t="shared" si="20"/>
        <v>330033</v>
      </c>
      <c r="AS21" s="3" t="s">
        <v>80</v>
      </c>
      <c r="AT21" s="26">
        <f t="shared" si="21"/>
        <v>220022</v>
      </c>
      <c r="AU21" s="3" t="s">
        <v>80</v>
      </c>
      <c r="AV21" s="26">
        <f t="shared" si="22"/>
        <v>220022</v>
      </c>
      <c r="AW21" s="3" t="s">
        <v>74</v>
      </c>
      <c r="AX21" s="26">
        <f t="shared" si="23"/>
        <v>330033</v>
      </c>
      <c r="AY21" s="3" t="s">
        <v>74</v>
      </c>
      <c r="AZ21" s="26">
        <f t="shared" si="24"/>
        <v>330033</v>
      </c>
      <c r="BA21" s="3" t="s">
        <v>73</v>
      </c>
      <c r="BB21" s="26">
        <f t="shared" si="25"/>
        <v>440044</v>
      </c>
      <c r="BC21" s="3" t="s">
        <v>74</v>
      </c>
      <c r="BD21" s="26">
        <f t="shared" si="26"/>
        <v>330033</v>
      </c>
      <c r="BE21" s="3" t="s">
        <v>74</v>
      </c>
      <c r="BF21" s="26">
        <f t="shared" si="27"/>
        <v>330033</v>
      </c>
      <c r="BG21" s="3" t="s">
        <v>74</v>
      </c>
      <c r="BH21" s="26">
        <f t="shared" si="28"/>
        <v>330033</v>
      </c>
      <c r="BI21" s="3" t="s">
        <v>73</v>
      </c>
      <c r="BJ21" s="26">
        <f t="shared" si="29"/>
        <v>440044</v>
      </c>
      <c r="BK21" s="3" t="s">
        <v>73</v>
      </c>
      <c r="BL21" s="26">
        <f t="shared" si="30"/>
        <v>440044</v>
      </c>
      <c r="BM21" s="3" t="s">
        <v>73</v>
      </c>
      <c r="BN21" s="26">
        <f t="shared" si="31"/>
        <v>440044</v>
      </c>
      <c r="BO21" s="3" t="s">
        <v>73</v>
      </c>
      <c r="BP21" s="26">
        <f t="shared" si="32"/>
        <v>440044</v>
      </c>
      <c r="BQ21" s="3" t="s">
        <v>74</v>
      </c>
      <c r="BR21" s="26">
        <f t="shared" si="33"/>
        <v>330033</v>
      </c>
      <c r="BS21" s="3" t="s">
        <v>74</v>
      </c>
      <c r="BT21" s="26">
        <f t="shared" si="34"/>
        <v>330033</v>
      </c>
      <c r="BU21" s="3" t="s">
        <v>74</v>
      </c>
      <c r="BV21" s="26">
        <f t="shared" si="35"/>
        <v>330033</v>
      </c>
      <c r="BW21" s="3" t="s">
        <v>73</v>
      </c>
      <c r="BX21" s="26">
        <f t="shared" si="36"/>
        <v>440044</v>
      </c>
      <c r="BY21" s="3" t="s">
        <v>73</v>
      </c>
      <c r="BZ21" s="26">
        <f t="shared" si="37"/>
        <v>440044</v>
      </c>
      <c r="CA21" s="3" t="s">
        <v>73</v>
      </c>
      <c r="CB21" s="26">
        <f t="shared" si="38"/>
        <v>440044</v>
      </c>
      <c r="CC21" s="3" t="s">
        <v>73</v>
      </c>
      <c r="CD21" s="26">
        <f t="shared" si="39"/>
        <v>440044</v>
      </c>
      <c r="CE21" s="3" t="s">
        <v>80</v>
      </c>
      <c r="CF21" s="26">
        <f t="shared" si="40"/>
        <v>220022</v>
      </c>
      <c r="CG21" s="3" t="s">
        <v>80</v>
      </c>
      <c r="CH21" s="26">
        <f t="shared" si="41"/>
        <v>220022</v>
      </c>
      <c r="CI21" s="3" t="s">
        <v>73</v>
      </c>
      <c r="CJ21" s="26">
        <f t="shared" si="42"/>
        <v>440044</v>
      </c>
      <c r="CK21" s="3" t="s">
        <v>74</v>
      </c>
      <c r="CL21" s="26">
        <f t="shared" si="43"/>
        <v>330033</v>
      </c>
      <c r="CM21" s="3" t="s">
        <v>74</v>
      </c>
      <c r="CN21" s="26">
        <f t="shared" si="44"/>
        <v>330033</v>
      </c>
      <c r="CO21" s="3" t="s">
        <v>74</v>
      </c>
      <c r="CP21" s="26">
        <f t="shared" si="45"/>
        <v>330033</v>
      </c>
      <c r="CQ21" s="3" t="s">
        <v>73</v>
      </c>
      <c r="CR21" s="26">
        <f t="shared" si="46"/>
        <v>440044</v>
      </c>
      <c r="CS21" s="3" t="s">
        <v>72</v>
      </c>
      <c r="CT21" s="26">
        <f t="shared" si="47"/>
        <v>550055</v>
      </c>
      <c r="CU21" s="3" t="s">
        <v>74</v>
      </c>
      <c r="CV21" s="26">
        <f t="shared" si="48"/>
        <v>330033</v>
      </c>
      <c r="CW21" s="3" t="s">
        <v>73</v>
      </c>
      <c r="CX21" s="26">
        <f t="shared" si="49"/>
        <v>440044</v>
      </c>
      <c r="CY21" s="3" t="s">
        <v>73</v>
      </c>
      <c r="CZ21" s="26">
        <f t="shared" si="50"/>
        <v>440044</v>
      </c>
      <c r="DA21" s="3" t="s">
        <v>80</v>
      </c>
      <c r="DB21" s="26">
        <f t="shared" si="51"/>
        <v>220022</v>
      </c>
      <c r="DC21" s="3" t="s">
        <v>80</v>
      </c>
      <c r="DD21" s="26">
        <f t="shared" si="52"/>
        <v>220022</v>
      </c>
      <c r="DE21" s="3" t="s">
        <v>80</v>
      </c>
      <c r="DF21" s="26">
        <f t="shared" si="53"/>
        <v>220022</v>
      </c>
      <c r="DG21" s="3" t="s">
        <v>80</v>
      </c>
      <c r="DH21" s="26">
        <f t="shared" si="54"/>
        <v>220022</v>
      </c>
      <c r="DI21" s="3" t="s">
        <v>73</v>
      </c>
      <c r="DJ21" s="26">
        <f t="shared" si="55"/>
        <v>440044</v>
      </c>
      <c r="DK21" s="3" t="s">
        <v>74</v>
      </c>
      <c r="DL21" s="26">
        <f t="shared" si="67"/>
        <v>330033</v>
      </c>
      <c r="DM21" s="3" t="s">
        <v>72</v>
      </c>
      <c r="DN21" s="26">
        <f t="shared" si="56"/>
        <v>550055</v>
      </c>
      <c r="DO21" s="3" t="s">
        <v>73</v>
      </c>
      <c r="DP21" s="26">
        <f t="shared" si="57"/>
        <v>440044</v>
      </c>
      <c r="DQ21" s="3" t="s">
        <v>73</v>
      </c>
      <c r="DR21" s="26">
        <f t="shared" si="58"/>
        <v>440044</v>
      </c>
      <c r="DS21" s="3" t="s">
        <v>73</v>
      </c>
      <c r="DT21" s="26">
        <f t="shared" si="59"/>
        <v>440044</v>
      </c>
      <c r="DU21" s="3" t="s">
        <v>73</v>
      </c>
      <c r="DV21" s="26">
        <f t="shared" si="60"/>
        <v>440044</v>
      </c>
      <c r="DW21" s="3" t="s">
        <v>73</v>
      </c>
      <c r="DX21" s="26">
        <f t="shared" si="61"/>
        <v>440044</v>
      </c>
      <c r="DY21" s="3" t="s">
        <v>73</v>
      </c>
      <c r="DZ21" s="26">
        <f t="shared" si="62"/>
        <v>440044</v>
      </c>
      <c r="EA21" s="3" t="s">
        <v>73</v>
      </c>
      <c r="EB21" s="26">
        <f t="shared" si="63"/>
        <v>440044</v>
      </c>
      <c r="EC21" s="3" t="s">
        <v>74</v>
      </c>
      <c r="ED21" s="26">
        <f t="shared" si="64"/>
        <v>330033</v>
      </c>
      <c r="EE21" s="3" t="s">
        <v>73</v>
      </c>
      <c r="EF21" s="26">
        <f t="shared" si="65"/>
        <v>440044</v>
      </c>
      <c r="EG21" s="3" t="s">
        <v>72</v>
      </c>
      <c r="EH21" s="26">
        <f t="shared" si="66"/>
        <v>550055</v>
      </c>
    </row>
    <row r="22" spans="1:138" ht="13.2" x14ac:dyDescent="0.25">
      <c r="A22" s="2">
        <v>44246.996132928238</v>
      </c>
      <c r="B22" s="3" t="s">
        <v>82</v>
      </c>
      <c r="C22" s="20">
        <f>VLOOKUP(B22,'Parte 1'!$C$5:$D$11,2,FALSE)</f>
        <v>100000001</v>
      </c>
      <c r="D22" s="3" t="s">
        <v>69</v>
      </c>
      <c r="E22" s="20">
        <f t="shared" si="0"/>
        <v>1</v>
      </c>
      <c r="F22" s="20">
        <f t="shared" si="1"/>
        <v>100000001</v>
      </c>
      <c r="G22" s="3">
        <v>10</v>
      </c>
      <c r="H22" s="22">
        <f t="shared" si="2"/>
        <v>1000000010</v>
      </c>
      <c r="I22" s="3" t="s">
        <v>70</v>
      </c>
      <c r="J22" s="20">
        <f t="shared" si="3"/>
        <v>500000005</v>
      </c>
      <c r="K22" s="3"/>
      <c r="L22" s="20">
        <f t="shared" si="4"/>
        <v>0</v>
      </c>
      <c r="M22" s="3" t="s">
        <v>71</v>
      </c>
      <c r="N22" s="20">
        <f t="shared" si="5"/>
        <v>400000004</v>
      </c>
      <c r="O22" s="7" t="s">
        <v>73</v>
      </c>
      <c r="P22" s="26">
        <f t="shared" si="6"/>
        <v>400000004</v>
      </c>
      <c r="Q22" s="3" t="s">
        <v>73</v>
      </c>
      <c r="R22" s="26">
        <f t="shared" si="7"/>
        <v>400000004</v>
      </c>
      <c r="S22" s="3" t="s">
        <v>73</v>
      </c>
      <c r="T22" s="26">
        <f t="shared" si="8"/>
        <v>400000004</v>
      </c>
      <c r="U22" s="3" t="s">
        <v>72</v>
      </c>
      <c r="V22" s="26">
        <f t="shared" si="9"/>
        <v>500000005</v>
      </c>
      <c r="W22" s="3" t="s">
        <v>72</v>
      </c>
      <c r="X22" s="26">
        <f t="shared" si="10"/>
        <v>500000005</v>
      </c>
      <c r="Y22" s="3" t="s">
        <v>73</v>
      </c>
      <c r="Z22" s="26">
        <f t="shared" si="11"/>
        <v>400000004</v>
      </c>
      <c r="AA22" s="3" t="s">
        <v>73</v>
      </c>
      <c r="AB22" s="26">
        <f t="shared" si="12"/>
        <v>400000004</v>
      </c>
      <c r="AC22" s="3" t="s">
        <v>73</v>
      </c>
      <c r="AD22" s="26">
        <f t="shared" si="13"/>
        <v>400000004</v>
      </c>
      <c r="AE22" s="3" t="s">
        <v>73</v>
      </c>
      <c r="AF22" s="26">
        <f t="shared" si="14"/>
        <v>400000004</v>
      </c>
      <c r="AG22" s="3" t="s">
        <v>74</v>
      </c>
      <c r="AH22" s="26">
        <f t="shared" si="15"/>
        <v>300000003</v>
      </c>
      <c r="AI22" s="3" t="s">
        <v>74</v>
      </c>
      <c r="AJ22" s="26">
        <f t="shared" si="16"/>
        <v>300000003</v>
      </c>
      <c r="AK22" s="3" t="s">
        <v>74</v>
      </c>
      <c r="AL22" s="26">
        <f t="shared" si="17"/>
        <v>300000003</v>
      </c>
      <c r="AM22" s="3" t="s">
        <v>73</v>
      </c>
      <c r="AN22" s="26">
        <f t="shared" si="18"/>
        <v>400000004</v>
      </c>
      <c r="AO22" s="3" t="s">
        <v>73</v>
      </c>
      <c r="AP22" s="26">
        <f t="shared" si="19"/>
        <v>400000004</v>
      </c>
      <c r="AQ22" s="3" t="s">
        <v>72</v>
      </c>
      <c r="AR22" s="26">
        <f t="shared" si="20"/>
        <v>500000005</v>
      </c>
      <c r="AS22" s="3" t="s">
        <v>73</v>
      </c>
      <c r="AT22" s="26">
        <f t="shared" si="21"/>
        <v>400000004</v>
      </c>
      <c r="AU22" s="3" t="s">
        <v>74</v>
      </c>
      <c r="AV22" s="26">
        <f t="shared" si="22"/>
        <v>300000003</v>
      </c>
      <c r="AW22" s="3" t="s">
        <v>74</v>
      </c>
      <c r="AX22" s="26">
        <f t="shared" si="23"/>
        <v>300000003</v>
      </c>
      <c r="AY22" s="3" t="s">
        <v>73</v>
      </c>
      <c r="AZ22" s="26">
        <f t="shared" si="24"/>
        <v>400000004</v>
      </c>
      <c r="BA22" s="3" t="s">
        <v>73</v>
      </c>
      <c r="BB22" s="26">
        <f t="shared" si="25"/>
        <v>400000004</v>
      </c>
      <c r="BC22" s="3" t="s">
        <v>72</v>
      </c>
      <c r="BD22" s="26">
        <f t="shared" si="26"/>
        <v>500000005</v>
      </c>
      <c r="BE22" s="3" t="s">
        <v>74</v>
      </c>
      <c r="BF22" s="26">
        <f t="shared" si="27"/>
        <v>300000003</v>
      </c>
      <c r="BG22" s="3" t="s">
        <v>73</v>
      </c>
      <c r="BH22" s="26">
        <f t="shared" si="28"/>
        <v>400000004</v>
      </c>
      <c r="BI22" s="3" t="s">
        <v>73</v>
      </c>
      <c r="BJ22" s="26">
        <f t="shared" si="29"/>
        <v>400000004</v>
      </c>
      <c r="BK22" s="3" t="s">
        <v>73</v>
      </c>
      <c r="BL22" s="26">
        <f t="shared" si="30"/>
        <v>400000004</v>
      </c>
      <c r="BM22" s="3" t="s">
        <v>73</v>
      </c>
      <c r="BN22" s="26">
        <f t="shared" si="31"/>
        <v>400000004</v>
      </c>
      <c r="BO22" s="3" t="s">
        <v>74</v>
      </c>
      <c r="BP22" s="26">
        <f t="shared" si="32"/>
        <v>300000003</v>
      </c>
      <c r="BQ22" s="3" t="s">
        <v>80</v>
      </c>
      <c r="BR22" s="26">
        <f t="shared" si="33"/>
        <v>200000002</v>
      </c>
      <c r="BS22" s="3" t="s">
        <v>74</v>
      </c>
      <c r="BT22" s="26">
        <f t="shared" si="34"/>
        <v>300000003</v>
      </c>
      <c r="BU22" s="3" t="s">
        <v>74</v>
      </c>
      <c r="BV22" s="26">
        <f t="shared" si="35"/>
        <v>300000003</v>
      </c>
      <c r="BW22" s="3" t="s">
        <v>80</v>
      </c>
      <c r="BX22" s="26">
        <f t="shared" si="36"/>
        <v>200000002</v>
      </c>
      <c r="BY22" s="3" t="s">
        <v>73</v>
      </c>
      <c r="BZ22" s="26">
        <f t="shared" si="37"/>
        <v>400000004</v>
      </c>
      <c r="CA22" s="3" t="s">
        <v>73</v>
      </c>
      <c r="CB22" s="26">
        <f t="shared" si="38"/>
        <v>400000004</v>
      </c>
      <c r="CC22" s="3" t="s">
        <v>75</v>
      </c>
      <c r="CD22" s="26">
        <f t="shared" si="39"/>
        <v>100000001</v>
      </c>
      <c r="CE22" s="3" t="s">
        <v>74</v>
      </c>
      <c r="CF22" s="26">
        <f t="shared" si="40"/>
        <v>300000003</v>
      </c>
      <c r="CG22" s="3" t="s">
        <v>74</v>
      </c>
      <c r="CH22" s="26">
        <f t="shared" si="41"/>
        <v>300000003</v>
      </c>
      <c r="CI22" s="3" t="s">
        <v>73</v>
      </c>
      <c r="CJ22" s="26">
        <f t="shared" si="42"/>
        <v>400000004</v>
      </c>
      <c r="CK22" s="3" t="s">
        <v>75</v>
      </c>
      <c r="CL22" s="26">
        <f t="shared" si="43"/>
        <v>100000001</v>
      </c>
      <c r="CM22" s="3" t="s">
        <v>75</v>
      </c>
      <c r="CN22" s="26">
        <f t="shared" si="44"/>
        <v>100000001</v>
      </c>
      <c r="CO22" s="3" t="s">
        <v>80</v>
      </c>
      <c r="CP22" s="26">
        <f t="shared" si="45"/>
        <v>200000002</v>
      </c>
      <c r="CQ22" s="3" t="s">
        <v>73</v>
      </c>
      <c r="CR22" s="26">
        <f t="shared" si="46"/>
        <v>400000004</v>
      </c>
      <c r="CS22" s="3" t="s">
        <v>72</v>
      </c>
      <c r="CT22" s="26">
        <f t="shared" si="47"/>
        <v>500000005</v>
      </c>
      <c r="CU22" s="3" t="s">
        <v>74</v>
      </c>
      <c r="CV22" s="26">
        <f t="shared" si="48"/>
        <v>300000003</v>
      </c>
      <c r="CW22" s="3" t="s">
        <v>75</v>
      </c>
      <c r="CX22" s="26">
        <f t="shared" si="49"/>
        <v>100000001</v>
      </c>
      <c r="CY22" s="3" t="s">
        <v>73</v>
      </c>
      <c r="CZ22" s="26">
        <f t="shared" si="50"/>
        <v>400000004</v>
      </c>
      <c r="DA22" s="3" t="s">
        <v>75</v>
      </c>
      <c r="DB22" s="26">
        <f t="shared" si="51"/>
        <v>100000001</v>
      </c>
      <c r="DC22" s="3" t="s">
        <v>75</v>
      </c>
      <c r="DD22" s="26">
        <f t="shared" si="52"/>
        <v>100000001</v>
      </c>
      <c r="DE22" s="3" t="s">
        <v>75</v>
      </c>
      <c r="DF22" s="26">
        <f t="shared" si="53"/>
        <v>100000001</v>
      </c>
      <c r="DG22" s="3" t="s">
        <v>75</v>
      </c>
      <c r="DH22" s="26">
        <f t="shared" si="54"/>
        <v>100000001</v>
      </c>
      <c r="DI22" s="3" t="s">
        <v>73</v>
      </c>
      <c r="DJ22" s="26">
        <f t="shared" si="55"/>
        <v>400000004</v>
      </c>
      <c r="DK22" s="3" t="s">
        <v>73</v>
      </c>
      <c r="DL22" s="26">
        <f t="shared" si="67"/>
        <v>400000004</v>
      </c>
      <c r="DM22" s="3" t="s">
        <v>73</v>
      </c>
      <c r="DN22" s="26">
        <f t="shared" si="56"/>
        <v>400000004</v>
      </c>
      <c r="DO22" s="3" t="s">
        <v>73</v>
      </c>
      <c r="DP22" s="26">
        <f t="shared" si="57"/>
        <v>400000004</v>
      </c>
      <c r="DQ22" s="3" t="s">
        <v>74</v>
      </c>
      <c r="DR22" s="26">
        <f t="shared" si="58"/>
        <v>300000003</v>
      </c>
      <c r="DS22" s="3" t="s">
        <v>73</v>
      </c>
      <c r="DT22" s="26">
        <f t="shared" si="59"/>
        <v>400000004</v>
      </c>
      <c r="DU22" s="3" t="s">
        <v>73</v>
      </c>
      <c r="DV22" s="26">
        <f t="shared" si="60"/>
        <v>400000004</v>
      </c>
      <c r="DW22" s="3" t="s">
        <v>72</v>
      </c>
      <c r="DX22" s="26">
        <f t="shared" si="61"/>
        <v>500000005</v>
      </c>
      <c r="DY22" s="3" t="s">
        <v>72</v>
      </c>
      <c r="DZ22" s="26">
        <f t="shared" si="62"/>
        <v>500000005</v>
      </c>
      <c r="EA22" s="3" t="s">
        <v>72</v>
      </c>
      <c r="EB22" s="26">
        <f t="shared" si="63"/>
        <v>500000005</v>
      </c>
      <c r="EC22" s="3" t="s">
        <v>73</v>
      </c>
      <c r="ED22" s="26">
        <f t="shared" si="64"/>
        <v>400000004</v>
      </c>
      <c r="EE22" s="3" t="s">
        <v>72</v>
      </c>
      <c r="EF22" s="26">
        <f t="shared" si="65"/>
        <v>500000005</v>
      </c>
      <c r="EG22" s="3" t="s">
        <v>72</v>
      </c>
      <c r="EH22" s="26">
        <f t="shared" si="66"/>
        <v>500000005</v>
      </c>
    </row>
    <row r="23" spans="1:138" ht="13.2" x14ac:dyDescent="0.25">
      <c r="A23" s="2">
        <v>44247.053265856477</v>
      </c>
      <c r="B23" s="3" t="s">
        <v>82</v>
      </c>
      <c r="C23" s="20">
        <f>VLOOKUP(B23,'Parte 1'!$C$5:$D$11,2,FALSE)</f>
        <v>100000001</v>
      </c>
      <c r="D23" s="3" t="s">
        <v>69</v>
      </c>
      <c r="E23" s="20">
        <f t="shared" si="0"/>
        <v>1</v>
      </c>
      <c r="F23" s="20">
        <f t="shared" si="1"/>
        <v>100000001</v>
      </c>
      <c r="G23" s="3">
        <v>7</v>
      </c>
      <c r="H23" s="22">
        <f t="shared" si="2"/>
        <v>700000007</v>
      </c>
      <c r="I23" s="3" t="s">
        <v>70</v>
      </c>
      <c r="J23" s="20">
        <f t="shared" si="3"/>
        <v>500000005</v>
      </c>
      <c r="K23" s="3"/>
      <c r="L23" s="20">
        <f t="shared" si="4"/>
        <v>0</v>
      </c>
      <c r="M23" s="3" t="s">
        <v>85</v>
      </c>
      <c r="N23" s="20">
        <f t="shared" si="5"/>
        <v>300000003</v>
      </c>
      <c r="O23" s="7" t="s">
        <v>72</v>
      </c>
      <c r="P23" s="26">
        <f t="shared" si="6"/>
        <v>500000005</v>
      </c>
      <c r="Q23" s="3" t="s">
        <v>72</v>
      </c>
      <c r="R23" s="26">
        <f t="shared" si="7"/>
        <v>500000005</v>
      </c>
      <c r="S23" s="3" t="s">
        <v>72</v>
      </c>
      <c r="T23" s="26">
        <f t="shared" si="8"/>
        <v>500000005</v>
      </c>
      <c r="U23" s="3" t="s">
        <v>72</v>
      </c>
      <c r="V23" s="26">
        <f t="shared" si="9"/>
        <v>500000005</v>
      </c>
      <c r="W23" s="3" t="s">
        <v>72</v>
      </c>
      <c r="X23" s="26">
        <f t="shared" si="10"/>
        <v>500000005</v>
      </c>
      <c r="Y23" s="3" t="s">
        <v>72</v>
      </c>
      <c r="Z23" s="26">
        <f t="shared" si="11"/>
        <v>500000005</v>
      </c>
      <c r="AA23" s="3" t="s">
        <v>72</v>
      </c>
      <c r="AB23" s="26">
        <f t="shared" si="12"/>
        <v>500000005</v>
      </c>
      <c r="AC23" s="3" t="s">
        <v>72</v>
      </c>
      <c r="AD23" s="26">
        <f t="shared" si="13"/>
        <v>500000005</v>
      </c>
      <c r="AE23" s="3" t="s">
        <v>72</v>
      </c>
      <c r="AF23" s="26">
        <f t="shared" si="14"/>
        <v>500000005</v>
      </c>
      <c r="AG23" s="3" t="s">
        <v>72</v>
      </c>
      <c r="AH23" s="26">
        <f t="shared" si="15"/>
        <v>500000005</v>
      </c>
      <c r="AI23" s="3" t="s">
        <v>72</v>
      </c>
      <c r="AJ23" s="26">
        <f t="shared" si="16"/>
        <v>500000005</v>
      </c>
      <c r="AK23" s="3" t="s">
        <v>73</v>
      </c>
      <c r="AL23" s="26">
        <f t="shared" si="17"/>
        <v>400000004</v>
      </c>
      <c r="AM23" s="3" t="s">
        <v>72</v>
      </c>
      <c r="AN23" s="26">
        <f t="shared" si="18"/>
        <v>500000005</v>
      </c>
      <c r="AO23" s="3" t="s">
        <v>73</v>
      </c>
      <c r="AP23" s="26">
        <f t="shared" si="19"/>
        <v>400000004</v>
      </c>
      <c r="AQ23" s="3" t="s">
        <v>72</v>
      </c>
      <c r="AR23" s="26">
        <f t="shared" si="20"/>
        <v>500000005</v>
      </c>
      <c r="AS23" s="3" t="s">
        <v>72</v>
      </c>
      <c r="AT23" s="26">
        <f t="shared" si="21"/>
        <v>500000005</v>
      </c>
      <c r="AU23" s="3" t="s">
        <v>72</v>
      </c>
      <c r="AV23" s="26">
        <f t="shared" si="22"/>
        <v>500000005</v>
      </c>
      <c r="AW23" s="3" t="s">
        <v>72</v>
      </c>
      <c r="AX23" s="26">
        <f t="shared" si="23"/>
        <v>500000005</v>
      </c>
      <c r="AY23" s="3" t="s">
        <v>72</v>
      </c>
      <c r="AZ23" s="26">
        <f t="shared" si="24"/>
        <v>500000005</v>
      </c>
      <c r="BA23" s="3" t="s">
        <v>72</v>
      </c>
      <c r="BB23" s="26">
        <f t="shared" si="25"/>
        <v>500000005</v>
      </c>
      <c r="BC23" s="3" t="s">
        <v>72</v>
      </c>
      <c r="BD23" s="26">
        <f t="shared" si="26"/>
        <v>500000005</v>
      </c>
      <c r="BE23" s="3" t="s">
        <v>72</v>
      </c>
      <c r="BF23" s="26">
        <f t="shared" si="27"/>
        <v>500000005</v>
      </c>
      <c r="BG23" s="3" t="s">
        <v>72</v>
      </c>
      <c r="BH23" s="26">
        <f t="shared" si="28"/>
        <v>500000005</v>
      </c>
      <c r="BI23" s="3" t="s">
        <v>72</v>
      </c>
      <c r="BJ23" s="26">
        <f t="shared" si="29"/>
        <v>500000005</v>
      </c>
      <c r="BK23" s="3" t="s">
        <v>72</v>
      </c>
      <c r="BL23" s="26">
        <f t="shared" si="30"/>
        <v>500000005</v>
      </c>
      <c r="BM23" s="3" t="s">
        <v>72</v>
      </c>
      <c r="BN23" s="26">
        <f t="shared" si="31"/>
        <v>500000005</v>
      </c>
      <c r="BO23" s="3" t="s">
        <v>72</v>
      </c>
      <c r="BP23" s="26">
        <f t="shared" si="32"/>
        <v>500000005</v>
      </c>
      <c r="BQ23" s="3" t="s">
        <v>73</v>
      </c>
      <c r="BR23" s="26">
        <f t="shared" si="33"/>
        <v>400000004</v>
      </c>
      <c r="BS23" s="3" t="s">
        <v>73</v>
      </c>
      <c r="BT23" s="26">
        <f t="shared" si="34"/>
        <v>400000004</v>
      </c>
      <c r="BU23" s="3" t="s">
        <v>72</v>
      </c>
      <c r="BV23" s="26">
        <f t="shared" si="35"/>
        <v>500000005</v>
      </c>
      <c r="BW23" s="3" t="s">
        <v>72</v>
      </c>
      <c r="BX23" s="26">
        <f t="shared" si="36"/>
        <v>500000005</v>
      </c>
      <c r="BY23" s="3" t="s">
        <v>72</v>
      </c>
      <c r="BZ23" s="26">
        <f t="shared" si="37"/>
        <v>500000005</v>
      </c>
      <c r="CA23" s="3" t="s">
        <v>72</v>
      </c>
      <c r="CB23" s="26">
        <f t="shared" si="38"/>
        <v>500000005</v>
      </c>
      <c r="CC23" s="3" t="s">
        <v>72</v>
      </c>
      <c r="CD23" s="26">
        <f t="shared" si="39"/>
        <v>500000005</v>
      </c>
      <c r="CE23" s="3" t="s">
        <v>72</v>
      </c>
      <c r="CF23" s="26">
        <f t="shared" si="40"/>
        <v>500000005</v>
      </c>
      <c r="CG23" s="3" t="s">
        <v>72</v>
      </c>
      <c r="CH23" s="26">
        <f t="shared" si="41"/>
        <v>500000005</v>
      </c>
      <c r="CI23" s="3" t="s">
        <v>72</v>
      </c>
      <c r="CJ23" s="26">
        <f t="shared" si="42"/>
        <v>500000005</v>
      </c>
      <c r="CK23" s="3" t="s">
        <v>72</v>
      </c>
      <c r="CL23" s="26">
        <f t="shared" si="43"/>
        <v>500000005</v>
      </c>
      <c r="CM23" s="3" t="s">
        <v>72</v>
      </c>
      <c r="CN23" s="26">
        <f t="shared" si="44"/>
        <v>500000005</v>
      </c>
      <c r="CO23" s="3" t="s">
        <v>74</v>
      </c>
      <c r="CP23" s="26">
        <f t="shared" si="45"/>
        <v>300000003</v>
      </c>
      <c r="CQ23" s="3" t="s">
        <v>72</v>
      </c>
      <c r="CR23" s="26">
        <f t="shared" si="46"/>
        <v>500000005</v>
      </c>
      <c r="CS23" s="3" t="s">
        <v>72</v>
      </c>
      <c r="CT23" s="26">
        <f t="shared" si="47"/>
        <v>500000005</v>
      </c>
      <c r="CU23" s="3" t="s">
        <v>73</v>
      </c>
      <c r="CV23" s="26">
        <f t="shared" si="48"/>
        <v>400000004</v>
      </c>
      <c r="CW23" s="3" t="s">
        <v>72</v>
      </c>
      <c r="CX23" s="26">
        <f t="shared" si="49"/>
        <v>500000005</v>
      </c>
      <c r="CY23" s="3" t="s">
        <v>72</v>
      </c>
      <c r="CZ23" s="26">
        <f t="shared" si="50"/>
        <v>500000005</v>
      </c>
      <c r="DA23" s="3" t="s">
        <v>72</v>
      </c>
      <c r="DB23" s="26">
        <f t="shared" si="51"/>
        <v>500000005</v>
      </c>
      <c r="DC23" s="3" t="s">
        <v>75</v>
      </c>
      <c r="DD23" s="26">
        <f t="shared" si="52"/>
        <v>100000001</v>
      </c>
      <c r="DE23" s="3" t="s">
        <v>75</v>
      </c>
      <c r="DF23" s="26">
        <f t="shared" si="53"/>
        <v>100000001</v>
      </c>
      <c r="DG23" s="3" t="s">
        <v>72</v>
      </c>
      <c r="DH23" s="26">
        <f t="shared" si="54"/>
        <v>500000005</v>
      </c>
      <c r="DI23" s="3" t="s">
        <v>72</v>
      </c>
      <c r="DJ23" s="26">
        <f t="shared" si="55"/>
        <v>500000005</v>
      </c>
      <c r="DK23" s="3" t="s">
        <v>72</v>
      </c>
      <c r="DL23" s="26">
        <f t="shared" si="67"/>
        <v>500000005</v>
      </c>
      <c r="DM23" s="3" t="s">
        <v>72</v>
      </c>
      <c r="DN23" s="26">
        <f t="shared" si="56"/>
        <v>500000005</v>
      </c>
      <c r="DO23" s="3" t="s">
        <v>72</v>
      </c>
      <c r="DP23" s="26">
        <f t="shared" si="57"/>
        <v>500000005</v>
      </c>
      <c r="DQ23" s="3" t="s">
        <v>72</v>
      </c>
      <c r="DR23" s="26">
        <f t="shared" si="58"/>
        <v>500000005</v>
      </c>
      <c r="DS23" s="3" t="s">
        <v>72</v>
      </c>
      <c r="DT23" s="26">
        <f t="shared" si="59"/>
        <v>500000005</v>
      </c>
      <c r="DU23" s="3" t="s">
        <v>72</v>
      </c>
      <c r="DV23" s="26">
        <f t="shared" si="60"/>
        <v>500000005</v>
      </c>
      <c r="DW23" s="3" t="s">
        <v>72</v>
      </c>
      <c r="DX23" s="26">
        <f t="shared" si="61"/>
        <v>500000005</v>
      </c>
      <c r="DY23" s="3" t="s">
        <v>72</v>
      </c>
      <c r="DZ23" s="26">
        <f t="shared" si="62"/>
        <v>500000005</v>
      </c>
      <c r="EA23" s="3" t="s">
        <v>72</v>
      </c>
      <c r="EB23" s="26">
        <f t="shared" si="63"/>
        <v>500000005</v>
      </c>
      <c r="EC23" s="3" t="s">
        <v>72</v>
      </c>
      <c r="ED23" s="26">
        <f t="shared" si="64"/>
        <v>500000005</v>
      </c>
      <c r="EE23" s="3" t="s">
        <v>72</v>
      </c>
      <c r="EF23" s="26">
        <f t="shared" si="65"/>
        <v>500000005</v>
      </c>
      <c r="EG23" s="3" t="s">
        <v>72</v>
      </c>
      <c r="EH23" s="26">
        <f t="shared" si="66"/>
        <v>500000005</v>
      </c>
    </row>
    <row r="24" spans="1:138" ht="13.2" x14ac:dyDescent="0.25">
      <c r="A24" s="2">
        <v>44247.416599687502</v>
      </c>
      <c r="B24" s="3" t="s">
        <v>86</v>
      </c>
      <c r="C24" s="20">
        <f>VLOOKUP(B24,'Parte 1'!$C$5:$D$11,2,FALSE)</f>
        <v>10001</v>
      </c>
      <c r="D24" s="3" t="s">
        <v>76</v>
      </c>
      <c r="E24" s="20">
        <f t="shared" si="0"/>
        <v>11</v>
      </c>
      <c r="F24" s="20">
        <f t="shared" si="1"/>
        <v>110011</v>
      </c>
      <c r="G24" s="3">
        <v>7</v>
      </c>
      <c r="H24" s="22">
        <f t="shared" si="2"/>
        <v>770077</v>
      </c>
      <c r="I24" s="3" t="s">
        <v>70</v>
      </c>
      <c r="J24" s="20">
        <f t="shared" si="3"/>
        <v>550055</v>
      </c>
      <c r="K24" s="3"/>
      <c r="L24" s="20">
        <f t="shared" si="4"/>
        <v>0</v>
      </c>
      <c r="M24" s="3" t="s">
        <v>71</v>
      </c>
      <c r="N24" s="20">
        <f t="shared" si="5"/>
        <v>440044</v>
      </c>
      <c r="O24" s="7" t="s">
        <v>73</v>
      </c>
      <c r="P24" s="26">
        <f t="shared" si="6"/>
        <v>440044</v>
      </c>
      <c r="Q24" s="3" t="s">
        <v>73</v>
      </c>
      <c r="R24" s="26">
        <f t="shared" si="7"/>
        <v>440044</v>
      </c>
      <c r="S24" s="3" t="s">
        <v>73</v>
      </c>
      <c r="T24" s="26">
        <f t="shared" si="8"/>
        <v>440044</v>
      </c>
      <c r="U24" s="3" t="s">
        <v>74</v>
      </c>
      <c r="V24" s="26">
        <f t="shared" si="9"/>
        <v>330033</v>
      </c>
      <c r="W24" s="3" t="s">
        <v>74</v>
      </c>
      <c r="X24" s="26">
        <f t="shared" si="10"/>
        <v>330033</v>
      </c>
      <c r="Y24" s="3" t="s">
        <v>74</v>
      </c>
      <c r="Z24" s="26">
        <f t="shared" si="11"/>
        <v>330033</v>
      </c>
      <c r="AA24" s="3" t="s">
        <v>72</v>
      </c>
      <c r="AB24" s="26">
        <f t="shared" si="12"/>
        <v>550055</v>
      </c>
      <c r="AC24" s="3" t="s">
        <v>73</v>
      </c>
      <c r="AD24" s="26">
        <f t="shared" si="13"/>
        <v>440044</v>
      </c>
      <c r="AE24" s="3" t="s">
        <v>73</v>
      </c>
      <c r="AF24" s="26">
        <f t="shared" si="14"/>
        <v>440044</v>
      </c>
      <c r="AG24" s="3" t="s">
        <v>73</v>
      </c>
      <c r="AH24" s="26">
        <f t="shared" si="15"/>
        <v>440044</v>
      </c>
      <c r="AI24" s="3" t="s">
        <v>73</v>
      </c>
      <c r="AJ24" s="26">
        <f t="shared" si="16"/>
        <v>440044</v>
      </c>
      <c r="AK24" s="3" t="s">
        <v>74</v>
      </c>
      <c r="AL24" s="26">
        <f t="shared" si="17"/>
        <v>330033</v>
      </c>
      <c r="AM24" s="3" t="s">
        <v>73</v>
      </c>
      <c r="AN24" s="26">
        <f t="shared" si="18"/>
        <v>440044</v>
      </c>
      <c r="AO24" s="3" t="s">
        <v>73</v>
      </c>
      <c r="AP24" s="26">
        <f t="shared" si="19"/>
        <v>440044</v>
      </c>
      <c r="AQ24" s="3" t="s">
        <v>73</v>
      </c>
      <c r="AR24" s="26">
        <f t="shared" si="20"/>
        <v>440044</v>
      </c>
      <c r="AS24" s="3" t="s">
        <v>73</v>
      </c>
      <c r="AT24" s="26">
        <f t="shared" si="21"/>
        <v>440044</v>
      </c>
      <c r="AU24" s="3" t="s">
        <v>73</v>
      </c>
      <c r="AV24" s="26">
        <f t="shared" si="22"/>
        <v>440044</v>
      </c>
      <c r="AW24" s="3" t="s">
        <v>73</v>
      </c>
      <c r="AX24" s="26">
        <f t="shared" si="23"/>
        <v>440044</v>
      </c>
      <c r="AY24" s="3" t="s">
        <v>73</v>
      </c>
      <c r="AZ24" s="26">
        <f t="shared" si="24"/>
        <v>440044</v>
      </c>
      <c r="BA24" s="3" t="s">
        <v>73</v>
      </c>
      <c r="BB24" s="26">
        <f t="shared" si="25"/>
        <v>440044</v>
      </c>
      <c r="BC24" s="3" t="s">
        <v>73</v>
      </c>
      <c r="BD24" s="26">
        <f t="shared" si="26"/>
        <v>440044</v>
      </c>
      <c r="BE24" s="3" t="s">
        <v>73</v>
      </c>
      <c r="BF24" s="26">
        <f t="shared" si="27"/>
        <v>440044</v>
      </c>
      <c r="BG24" s="3" t="s">
        <v>73</v>
      </c>
      <c r="BH24" s="26">
        <f t="shared" si="28"/>
        <v>440044</v>
      </c>
      <c r="BI24" s="3" t="s">
        <v>73</v>
      </c>
      <c r="BJ24" s="26">
        <f t="shared" si="29"/>
        <v>440044</v>
      </c>
      <c r="BK24" s="3" t="s">
        <v>73</v>
      </c>
      <c r="BL24" s="26">
        <f t="shared" si="30"/>
        <v>440044</v>
      </c>
      <c r="BM24" s="3" t="s">
        <v>73</v>
      </c>
      <c r="BN24" s="26">
        <f t="shared" si="31"/>
        <v>440044</v>
      </c>
      <c r="BO24" s="3" t="s">
        <v>74</v>
      </c>
      <c r="BP24" s="26">
        <f t="shared" si="32"/>
        <v>330033</v>
      </c>
      <c r="BQ24" s="3" t="s">
        <v>74</v>
      </c>
      <c r="BR24" s="26">
        <f t="shared" si="33"/>
        <v>330033</v>
      </c>
      <c r="BS24" s="3" t="s">
        <v>73</v>
      </c>
      <c r="BT24" s="26">
        <f t="shared" si="34"/>
        <v>440044</v>
      </c>
      <c r="BU24" s="3" t="s">
        <v>73</v>
      </c>
      <c r="BV24" s="26">
        <f t="shared" si="35"/>
        <v>440044</v>
      </c>
      <c r="BW24" s="3" t="s">
        <v>74</v>
      </c>
      <c r="BX24" s="26">
        <f t="shared" si="36"/>
        <v>330033</v>
      </c>
      <c r="BY24" s="3" t="s">
        <v>73</v>
      </c>
      <c r="BZ24" s="26">
        <f t="shared" si="37"/>
        <v>440044</v>
      </c>
      <c r="CA24" s="3" t="s">
        <v>73</v>
      </c>
      <c r="CB24" s="26">
        <f t="shared" si="38"/>
        <v>440044</v>
      </c>
      <c r="CC24" s="3" t="s">
        <v>73</v>
      </c>
      <c r="CD24" s="26">
        <f t="shared" si="39"/>
        <v>440044</v>
      </c>
      <c r="CE24" s="3" t="s">
        <v>74</v>
      </c>
      <c r="CF24" s="26">
        <f t="shared" si="40"/>
        <v>330033</v>
      </c>
      <c r="CG24" s="3" t="s">
        <v>74</v>
      </c>
      <c r="CH24" s="26">
        <f t="shared" si="41"/>
        <v>330033</v>
      </c>
      <c r="CI24" s="3" t="s">
        <v>73</v>
      </c>
      <c r="CJ24" s="26">
        <f t="shared" si="42"/>
        <v>440044</v>
      </c>
      <c r="CK24" s="3" t="s">
        <v>73</v>
      </c>
      <c r="CL24" s="26">
        <f t="shared" si="43"/>
        <v>440044</v>
      </c>
      <c r="CM24" s="3" t="s">
        <v>73</v>
      </c>
      <c r="CN24" s="26">
        <f t="shared" si="44"/>
        <v>440044</v>
      </c>
      <c r="CO24" s="3" t="s">
        <v>74</v>
      </c>
      <c r="CP24" s="26">
        <f t="shared" si="45"/>
        <v>330033</v>
      </c>
      <c r="CQ24" s="3" t="s">
        <v>73</v>
      </c>
      <c r="CR24" s="26">
        <f t="shared" si="46"/>
        <v>440044</v>
      </c>
      <c r="CS24" s="3" t="s">
        <v>73</v>
      </c>
      <c r="CT24" s="26">
        <f t="shared" si="47"/>
        <v>440044</v>
      </c>
      <c r="CU24" s="3" t="s">
        <v>73</v>
      </c>
      <c r="CV24" s="26">
        <f t="shared" si="48"/>
        <v>440044</v>
      </c>
      <c r="CW24" s="3" t="s">
        <v>75</v>
      </c>
      <c r="CX24" s="26">
        <f t="shared" si="49"/>
        <v>110011</v>
      </c>
      <c r="CY24" s="3" t="s">
        <v>73</v>
      </c>
      <c r="CZ24" s="26">
        <f t="shared" si="50"/>
        <v>440044</v>
      </c>
      <c r="DA24" s="3" t="s">
        <v>75</v>
      </c>
      <c r="DB24" s="26">
        <f t="shared" si="51"/>
        <v>110011</v>
      </c>
      <c r="DC24" s="3" t="s">
        <v>75</v>
      </c>
      <c r="DD24" s="26">
        <f t="shared" si="52"/>
        <v>110011</v>
      </c>
      <c r="DE24" s="3" t="s">
        <v>75</v>
      </c>
      <c r="DF24" s="26">
        <f t="shared" si="53"/>
        <v>110011</v>
      </c>
      <c r="DG24" s="3" t="s">
        <v>75</v>
      </c>
      <c r="DH24" s="26">
        <f t="shared" si="54"/>
        <v>110011</v>
      </c>
      <c r="DI24" s="3" t="s">
        <v>74</v>
      </c>
      <c r="DJ24" s="26">
        <f t="shared" si="55"/>
        <v>330033</v>
      </c>
      <c r="DK24" s="3" t="s">
        <v>74</v>
      </c>
      <c r="DL24" s="26">
        <f t="shared" si="67"/>
        <v>330033</v>
      </c>
      <c r="DM24" s="3" t="s">
        <v>72</v>
      </c>
      <c r="DN24" s="26">
        <f t="shared" si="56"/>
        <v>550055</v>
      </c>
      <c r="DO24" s="3" t="s">
        <v>73</v>
      </c>
      <c r="DP24" s="26">
        <f t="shared" si="57"/>
        <v>440044</v>
      </c>
      <c r="DQ24" s="3" t="s">
        <v>73</v>
      </c>
      <c r="DR24" s="26">
        <f t="shared" si="58"/>
        <v>440044</v>
      </c>
      <c r="DS24" s="3" t="s">
        <v>74</v>
      </c>
      <c r="DT24" s="26">
        <f t="shared" si="59"/>
        <v>330033</v>
      </c>
      <c r="DU24" s="3" t="s">
        <v>73</v>
      </c>
      <c r="DV24" s="26">
        <f t="shared" si="60"/>
        <v>440044</v>
      </c>
      <c r="DW24" s="3" t="s">
        <v>72</v>
      </c>
      <c r="DX24" s="26">
        <f t="shared" si="61"/>
        <v>550055</v>
      </c>
      <c r="DY24" s="3" t="s">
        <v>72</v>
      </c>
      <c r="DZ24" s="26">
        <f t="shared" si="62"/>
        <v>550055</v>
      </c>
      <c r="EA24" s="3" t="s">
        <v>73</v>
      </c>
      <c r="EB24" s="26">
        <f t="shared" si="63"/>
        <v>440044</v>
      </c>
      <c r="EC24" s="3" t="s">
        <v>73</v>
      </c>
      <c r="ED24" s="26">
        <f t="shared" si="64"/>
        <v>440044</v>
      </c>
      <c r="EE24" s="3" t="s">
        <v>73</v>
      </c>
      <c r="EF24" s="26">
        <f t="shared" si="65"/>
        <v>440044</v>
      </c>
      <c r="EG24" s="3" t="s">
        <v>72</v>
      </c>
      <c r="EH24" s="26">
        <f t="shared" si="66"/>
        <v>550055</v>
      </c>
    </row>
    <row r="25" spans="1:138" ht="13.2" x14ac:dyDescent="0.25">
      <c r="A25" s="2">
        <v>44247.498715798611</v>
      </c>
      <c r="B25" s="3" t="s">
        <v>78</v>
      </c>
      <c r="C25" s="20">
        <f>VLOOKUP(B25,'Parte 1'!$C$5:$D$11,2,FALSE)</f>
        <v>1001</v>
      </c>
      <c r="D25" s="3" t="s">
        <v>69</v>
      </c>
      <c r="E25" s="20">
        <f t="shared" si="0"/>
        <v>1</v>
      </c>
      <c r="F25" s="20">
        <f t="shared" si="1"/>
        <v>1001</v>
      </c>
      <c r="G25" s="3">
        <v>7</v>
      </c>
      <c r="H25" s="22">
        <f t="shared" si="2"/>
        <v>7007</v>
      </c>
      <c r="I25" s="3" t="s">
        <v>70</v>
      </c>
      <c r="J25" s="20">
        <f t="shared" si="3"/>
        <v>5005</v>
      </c>
      <c r="K25" s="3"/>
      <c r="L25" s="20">
        <f t="shared" si="4"/>
        <v>0</v>
      </c>
      <c r="M25" s="3" t="s">
        <v>85</v>
      </c>
      <c r="N25" s="20">
        <f t="shared" si="5"/>
        <v>3003</v>
      </c>
      <c r="O25" s="7" t="s">
        <v>72</v>
      </c>
      <c r="P25" s="26">
        <f t="shared" si="6"/>
        <v>5005</v>
      </c>
      <c r="Q25" s="3" t="s">
        <v>72</v>
      </c>
      <c r="R25" s="26">
        <f t="shared" si="7"/>
        <v>5005</v>
      </c>
      <c r="S25" s="3" t="s">
        <v>72</v>
      </c>
      <c r="T25" s="26">
        <f t="shared" si="8"/>
        <v>5005</v>
      </c>
      <c r="U25" s="3" t="s">
        <v>72</v>
      </c>
      <c r="V25" s="26">
        <f t="shared" si="9"/>
        <v>5005</v>
      </c>
      <c r="W25" s="3" t="s">
        <v>72</v>
      </c>
      <c r="X25" s="26">
        <f t="shared" si="10"/>
        <v>5005</v>
      </c>
      <c r="Y25" s="3" t="s">
        <v>74</v>
      </c>
      <c r="Z25" s="26">
        <f t="shared" si="11"/>
        <v>3003</v>
      </c>
      <c r="AA25" s="3" t="s">
        <v>73</v>
      </c>
      <c r="AB25" s="26">
        <f t="shared" si="12"/>
        <v>4004</v>
      </c>
      <c r="AC25" s="3" t="s">
        <v>73</v>
      </c>
      <c r="AD25" s="26">
        <f t="shared" si="13"/>
        <v>4004</v>
      </c>
      <c r="AE25" s="3" t="s">
        <v>73</v>
      </c>
      <c r="AF25" s="26">
        <f t="shared" si="14"/>
        <v>4004</v>
      </c>
      <c r="AG25" s="3" t="s">
        <v>73</v>
      </c>
      <c r="AH25" s="26">
        <f t="shared" si="15"/>
        <v>4004</v>
      </c>
      <c r="AI25" s="3" t="s">
        <v>73</v>
      </c>
      <c r="AJ25" s="26">
        <f t="shared" si="16"/>
        <v>4004</v>
      </c>
      <c r="AK25" s="3" t="s">
        <v>74</v>
      </c>
      <c r="AL25" s="26">
        <f t="shared" si="17"/>
        <v>3003</v>
      </c>
      <c r="AM25" s="3" t="s">
        <v>74</v>
      </c>
      <c r="AN25" s="26">
        <f t="shared" si="18"/>
        <v>3003</v>
      </c>
      <c r="AO25" s="3" t="s">
        <v>73</v>
      </c>
      <c r="AP25" s="26">
        <f t="shared" si="19"/>
        <v>4004</v>
      </c>
      <c r="AQ25" s="3" t="s">
        <v>73</v>
      </c>
      <c r="AR25" s="26">
        <f t="shared" si="20"/>
        <v>4004</v>
      </c>
      <c r="AS25" s="3" t="s">
        <v>73</v>
      </c>
      <c r="AT25" s="26">
        <f t="shared" si="21"/>
        <v>4004</v>
      </c>
      <c r="AU25" s="3" t="s">
        <v>73</v>
      </c>
      <c r="AV25" s="26">
        <f t="shared" si="22"/>
        <v>4004</v>
      </c>
      <c r="AW25" s="3" t="s">
        <v>73</v>
      </c>
      <c r="AX25" s="26">
        <f t="shared" si="23"/>
        <v>4004</v>
      </c>
      <c r="AY25" s="3" t="s">
        <v>73</v>
      </c>
      <c r="AZ25" s="26">
        <f t="shared" si="24"/>
        <v>4004</v>
      </c>
      <c r="BA25" s="3" t="s">
        <v>73</v>
      </c>
      <c r="BB25" s="26">
        <f t="shared" si="25"/>
        <v>4004</v>
      </c>
      <c r="BC25" s="3" t="s">
        <v>73</v>
      </c>
      <c r="BD25" s="26">
        <f t="shared" si="26"/>
        <v>4004</v>
      </c>
      <c r="BE25" s="3" t="s">
        <v>73</v>
      </c>
      <c r="BF25" s="26">
        <f t="shared" si="27"/>
        <v>4004</v>
      </c>
      <c r="BG25" s="3" t="s">
        <v>73</v>
      </c>
      <c r="BH25" s="26">
        <f t="shared" si="28"/>
        <v>4004</v>
      </c>
      <c r="BI25" s="3" t="s">
        <v>73</v>
      </c>
      <c r="BJ25" s="26">
        <f t="shared" si="29"/>
        <v>4004</v>
      </c>
      <c r="BK25" s="3" t="s">
        <v>73</v>
      </c>
      <c r="BL25" s="26">
        <f t="shared" si="30"/>
        <v>4004</v>
      </c>
      <c r="BM25" s="3" t="s">
        <v>73</v>
      </c>
      <c r="BN25" s="26">
        <f t="shared" si="31"/>
        <v>4004</v>
      </c>
      <c r="BO25" s="3" t="s">
        <v>73</v>
      </c>
      <c r="BP25" s="26">
        <f t="shared" si="32"/>
        <v>4004</v>
      </c>
      <c r="BQ25" s="3" t="s">
        <v>73</v>
      </c>
      <c r="BR25" s="26">
        <f t="shared" si="33"/>
        <v>4004</v>
      </c>
      <c r="BS25" s="3" t="s">
        <v>74</v>
      </c>
      <c r="BT25" s="26">
        <f t="shared" si="34"/>
        <v>3003</v>
      </c>
      <c r="BU25" s="3" t="s">
        <v>73</v>
      </c>
      <c r="BV25" s="26">
        <f t="shared" si="35"/>
        <v>4004</v>
      </c>
      <c r="BW25" s="3" t="s">
        <v>73</v>
      </c>
      <c r="BX25" s="26">
        <f t="shared" si="36"/>
        <v>4004</v>
      </c>
      <c r="BY25" s="3" t="s">
        <v>72</v>
      </c>
      <c r="BZ25" s="26">
        <f t="shared" si="37"/>
        <v>5005</v>
      </c>
      <c r="CA25" s="3" t="s">
        <v>73</v>
      </c>
      <c r="CB25" s="26">
        <f t="shared" si="38"/>
        <v>4004</v>
      </c>
      <c r="CC25" s="3" t="s">
        <v>73</v>
      </c>
      <c r="CD25" s="26">
        <f t="shared" si="39"/>
        <v>4004</v>
      </c>
      <c r="CE25" s="3" t="s">
        <v>73</v>
      </c>
      <c r="CF25" s="26">
        <f t="shared" si="40"/>
        <v>4004</v>
      </c>
      <c r="CG25" s="3" t="s">
        <v>73</v>
      </c>
      <c r="CH25" s="26">
        <f t="shared" si="41"/>
        <v>4004</v>
      </c>
      <c r="CI25" s="3" t="s">
        <v>73</v>
      </c>
      <c r="CJ25" s="26">
        <f t="shared" si="42"/>
        <v>4004</v>
      </c>
      <c r="CK25" s="3" t="s">
        <v>73</v>
      </c>
      <c r="CL25" s="26">
        <f t="shared" si="43"/>
        <v>4004</v>
      </c>
      <c r="CM25" s="3" t="s">
        <v>73</v>
      </c>
      <c r="CN25" s="26">
        <f t="shared" si="44"/>
        <v>4004</v>
      </c>
      <c r="CO25" s="3" t="s">
        <v>73</v>
      </c>
      <c r="CP25" s="26">
        <f t="shared" si="45"/>
        <v>4004</v>
      </c>
      <c r="CQ25" s="3" t="s">
        <v>72</v>
      </c>
      <c r="CR25" s="26">
        <f t="shared" si="46"/>
        <v>5005</v>
      </c>
      <c r="CS25" s="3" t="s">
        <v>72</v>
      </c>
      <c r="CT25" s="26">
        <f t="shared" si="47"/>
        <v>5005</v>
      </c>
      <c r="CU25" s="3" t="s">
        <v>73</v>
      </c>
      <c r="CV25" s="26">
        <f t="shared" si="48"/>
        <v>4004</v>
      </c>
      <c r="CW25" s="3" t="s">
        <v>73</v>
      </c>
      <c r="CX25" s="26">
        <f t="shared" si="49"/>
        <v>4004</v>
      </c>
      <c r="CY25" s="3" t="s">
        <v>72</v>
      </c>
      <c r="CZ25" s="26">
        <f t="shared" si="50"/>
        <v>5005</v>
      </c>
      <c r="DA25" s="3" t="s">
        <v>72</v>
      </c>
      <c r="DB25" s="26">
        <f t="shared" si="51"/>
        <v>5005</v>
      </c>
      <c r="DC25" s="3" t="s">
        <v>72</v>
      </c>
      <c r="DD25" s="26">
        <f t="shared" si="52"/>
        <v>5005</v>
      </c>
      <c r="DE25" s="3" t="s">
        <v>72</v>
      </c>
      <c r="DF25" s="26">
        <f t="shared" si="53"/>
        <v>5005</v>
      </c>
      <c r="DG25" s="3" t="s">
        <v>72</v>
      </c>
      <c r="DH25" s="26">
        <f t="shared" si="54"/>
        <v>5005</v>
      </c>
      <c r="DI25" s="3" t="s">
        <v>73</v>
      </c>
      <c r="DJ25" s="26">
        <f t="shared" si="55"/>
        <v>4004</v>
      </c>
      <c r="DK25" s="3" t="s">
        <v>74</v>
      </c>
      <c r="DL25" s="26">
        <f t="shared" si="67"/>
        <v>3003</v>
      </c>
      <c r="DM25" s="3" t="s">
        <v>73</v>
      </c>
      <c r="DN25" s="26">
        <f t="shared" si="56"/>
        <v>4004</v>
      </c>
      <c r="DO25" s="3" t="s">
        <v>73</v>
      </c>
      <c r="DP25" s="26">
        <f t="shared" si="57"/>
        <v>4004</v>
      </c>
      <c r="DQ25" s="3" t="s">
        <v>73</v>
      </c>
      <c r="DR25" s="26">
        <f t="shared" si="58"/>
        <v>4004</v>
      </c>
      <c r="DS25" s="3" t="s">
        <v>74</v>
      </c>
      <c r="DT25" s="26">
        <f t="shared" si="59"/>
        <v>3003</v>
      </c>
      <c r="DU25" s="3" t="s">
        <v>74</v>
      </c>
      <c r="DV25" s="26">
        <f t="shared" si="60"/>
        <v>3003</v>
      </c>
      <c r="DW25" s="3" t="s">
        <v>73</v>
      </c>
      <c r="DX25" s="26">
        <f t="shared" si="61"/>
        <v>4004</v>
      </c>
      <c r="DY25" s="3" t="s">
        <v>73</v>
      </c>
      <c r="DZ25" s="26">
        <f t="shared" si="62"/>
        <v>4004</v>
      </c>
      <c r="EA25" s="3" t="s">
        <v>73</v>
      </c>
      <c r="EB25" s="26">
        <f t="shared" si="63"/>
        <v>4004</v>
      </c>
      <c r="EC25" s="3" t="s">
        <v>74</v>
      </c>
      <c r="ED25" s="26">
        <f t="shared" si="64"/>
        <v>3003</v>
      </c>
      <c r="EE25" s="3" t="s">
        <v>74</v>
      </c>
      <c r="EF25" s="26">
        <f t="shared" si="65"/>
        <v>3003</v>
      </c>
      <c r="EG25" s="3" t="s">
        <v>74</v>
      </c>
      <c r="EH25" s="26">
        <f t="shared" si="66"/>
        <v>3003</v>
      </c>
    </row>
    <row r="26" spans="1:138" ht="13.2" x14ac:dyDescent="0.25">
      <c r="A26" s="2">
        <v>44248.946948229168</v>
      </c>
      <c r="B26" s="3" t="s">
        <v>82</v>
      </c>
      <c r="C26" s="20">
        <f>VLOOKUP(B26,'Parte 1'!$C$5:$D$11,2,FALSE)</f>
        <v>100000001</v>
      </c>
      <c r="D26" s="3" t="s">
        <v>69</v>
      </c>
      <c r="E26" s="20">
        <f t="shared" si="0"/>
        <v>1</v>
      </c>
      <c r="F26" s="20">
        <f t="shared" si="1"/>
        <v>100000001</v>
      </c>
      <c r="G26" s="3">
        <v>5</v>
      </c>
      <c r="H26" s="22">
        <f t="shared" si="2"/>
        <v>500000005</v>
      </c>
      <c r="I26" s="3" t="s">
        <v>70</v>
      </c>
      <c r="J26" s="20">
        <f t="shared" si="3"/>
        <v>500000005</v>
      </c>
      <c r="K26" s="3"/>
      <c r="L26" s="20">
        <f t="shared" si="4"/>
        <v>0</v>
      </c>
      <c r="M26" s="3" t="s">
        <v>87</v>
      </c>
      <c r="N26" s="20">
        <f t="shared" si="5"/>
        <v>200000002</v>
      </c>
      <c r="O26" s="7" t="s">
        <v>72</v>
      </c>
      <c r="P26" s="26">
        <f t="shared" si="6"/>
        <v>500000005</v>
      </c>
      <c r="Q26" s="3" t="s">
        <v>72</v>
      </c>
      <c r="R26" s="26">
        <f t="shared" si="7"/>
        <v>500000005</v>
      </c>
      <c r="S26" s="3" t="s">
        <v>72</v>
      </c>
      <c r="T26" s="26">
        <f t="shared" si="8"/>
        <v>500000005</v>
      </c>
      <c r="U26" s="3" t="s">
        <v>74</v>
      </c>
      <c r="V26" s="26">
        <f t="shared" si="9"/>
        <v>300000003</v>
      </c>
      <c r="W26" s="3" t="s">
        <v>72</v>
      </c>
      <c r="X26" s="26">
        <f t="shared" si="10"/>
        <v>500000005</v>
      </c>
      <c r="Y26" s="3" t="s">
        <v>72</v>
      </c>
      <c r="Z26" s="26">
        <f t="shared" si="11"/>
        <v>500000005</v>
      </c>
      <c r="AA26" s="3" t="s">
        <v>72</v>
      </c>
      <c r="AB26" s="26">
        <f t="shared" si="12"/>
        <v>500000005</v>
      </c>
      <c r="AC26" s="3" t="s">
        <v>72</v>
      </c>
      <c r="AD26" s="26">
        <f t="shared" si="13"/>
        <v>500000005</v>
      </c>
      <c r="AE26" s="3" t="s">
        <v>72</v>
      </c>
      <c r="AF26" s="26">
        <f t="shared" si="14"/>
        <v>500000005</v>
      </c>
      <c r="AG26" s="3" t="s">
        <v>72</v>
      </c>
      <c r="AH26" s="26">
        <f t="shared" si="15"/>
        <v>500000005</v>
      </c>
      <c r="AI26" s="3" t="s">
        <v>73</v>
      </c>
      <c r="AJ26" s="26">
        <f t="shared" si="16"/>
        <v>400000004</v>
      </c>
      <c r="AK26" s="3" t="s">
        <v>72</v>
      </c>
      <c r="AL26" s="26">
        <f t="shared" si="17"/>
        <v>500000005</v>
      </c>
      <c r="AM26" s="3" t="s">
        <v>72</v>
      </c>
      <c r="AN26" s="26">
        <f t="shared" si="18"/>
        <v>500000005</v>
      </c>
      <c r="AO26" s="3" t="s">
        <v>73</v>
      </c>
      <c r="AP26" s="26">
        <f t="shared" si="19"/>
        <v>400000004</v>
      </c>
      <c r="AQ26" s="3" t="s">
        <v>73</v>
      </c>
      <c r="AR26" s="26">
        <f t="shared" si="20"/>
        <v>400000004</v>
      </c>
      <c r="AS26" s="3" t="s">
        <v>73</v>
      </c>
      <c r="AT26" s="26">
        <f t="shared" si="21"/>
        <v>400000004</v>
      </c>
      <c r="AU26" s="3" t="s">
        <v>73</v>
      </c>
      <c r="AV26" s="26">
        <f t="shared" si="22"/>
        <v>400000004</v>
      </c>
      <c r="AW26" s="3" t="s">
        <v>73</v>
      </c>
      <c r="AX26" s="26">
        <f t="shared" si="23"/>
        <v>400000004</v>
      </c>
      <c r="AY26" s="3" t="s">
        <v>73</v>
      </c>
      <c r="AZ26" s="26">
        <f t="shared" si="24"/>
        <v>400000004</v>
      </c>
      <c r="BA26" s="3" t="s">
        <v>73</v>
      </c>
      <c r="BB26" s="26">
        <f t="shared" si="25"/>
        <v>400000004</v>
      </c>
      <c r="BC26" s="3" t="s">
        <v>73</v>
      </c>
      <c r="BD26" s="26">
        <f t="shared" si="26"/>
        <v>400000004</v>
      </c>
      <c r="BE26" s="3" t="s">
        <v>73</v>
      </c>
      <c r="BF26" s="26">
        <f t="shared" si="27"/>
        <v>400000004</v>
      </c>
      <c r="BG26" s="3" t="s">
        <v>73</v>
      </c>
      <c r="BH26" s="26">
        <f t="shared" si="28"/>
        <v>400000004</v>
      </c>
      <c r="BI26" s="3" t="s">
        <v>73</v>
      </c>
      <c r="BJ26" s="26">
        <f t="shared" si="29"/>
        <v>400000004</v>
      </c>
      <c r="BK26" s="3" t="s">
        <v>73</v>
      </c>
      <c r="BL26" s="26">
        <f t="shared" si="30"/>
        <v>400000004</v>
      </c>
      <c r="BM26" s="3" t="s">
        <v>73</v>
      </c>
      <c r="BN26" s="26">
        <f t="shared" si="31"/>
        <v>400000004</v>
      </c>
      <c r="BO26" s="3" t="s">
        <v>73</v>
      </c>
      <c r="BP26" s="26">
        <f t="shared" si="32"/>
        <v>400000004</v>
      </c>
      <c r="BQ26" s="3" t="s">
        <v>73</v>
      </c>
      <c r="BR26" s="26">
        <f t="shared" si="33"/>
        <v>400000004</v>
      </c>
      <c r="BS26" s="3" t="s">
        <v>73</v>
      </c>
      <c r="BT26" s="26">
        <f t="shared" si="34"/>
        <v>400000004</v>
      </c>
      <c r="BU26" s="3" t="s">
        <v>73</v>
      </c>
      <c r="BV26" s="26">
        <f t="shared" si="35"/>
        <v>400000004</v>
      </c>
      <c r="BW26" s="3" t="s">
        <v>73</v>
      </c>
      <c r="BX26" s="26">
        <f t="shared" si="36"/>
        <v>400000004</v>
      </c>
      <c r="BY26" s="3" t="s">
        <v>73</v>
      </c>
      <c r="BZ26" s="26">
        <f t="shared" si="37"/>
        <v>400000004</v>
      </c>
      <c r="CA26" s="3" t="s">
        <v>73</v>
      </c>
      <c r="CB26" s="26">
        <f t="shared" si="38"/>
        <v>400000004</v>
      </c>
      <c r="CC26" s="3" t="s">
        <v>73</v>
      </c>
      <c r="CD26" s="26">
        <f t="shared" si="39"/>
        <v>400000004</v>
      </c>
      <c r="CE26" s="3" t="s">
        <v>73</v>
      </c>
      <c r="CF26" s="26">
        <f t="shared" si="40"/>
        <v>400000004</v>
      </c>
      <c r="CG26" s="3" t="s">
        <v>73</v>
      </c>
      <c r="CH26" s="26">
        <f t="shared" si="41"/>
        <v>400000004</v>
      </c>
      <c r="CI26" s="3" t="s">
        <v>73</v>
      </c>
      <c r="CJ26" s="26">
        <f t="shared" si="42"/>
        <v>400000004</v>
      </c>
      <c r="CK26" s="3" t="s">
        <v>73</v>
      </c>
      <c r="CL26" s="26">
        <f t="shared" si="43"/>
        <v>400000004</v>
      </c>
      <c r="CM26" s="3" t="s">
        <v>73</v>
      </c>
      <c r="CN26" s="26">
        <f t="shared" si="44"/>
        <v>400000004</v>
      </c>
      <c r="CO26" s="3" t="s">
        <v>74</v>
      </c>
      <c r="CP26" s="26">
        <f t="shared" si="45"/>
        <v>300000003</v>
      </c>
      <c r="CQ26" s="3" t="s">
        <v>72</v>
      </c>
      <c r="CR26" s="26">
        <f t="shared" si="46"/>
        <v>500000005</v>
      </c>
      <c r="CS26" s="3" t="s">
        <v>72</v>
      </c>
      <c r="CT26" s="26">
        <f t="shared" si="47"/>
        <v>500000005</v>
      </c>
      <c r="CU26" s="3" t="s">
        <v>73</v>
      </c>
      <c r="CV26" s="26">
        <f t="shared" si="48"/>
        <v>400000004</v>
      </c>
      <c r="CW26" s="3" t="s">
        <v>73</v>
      </c>
      <c r="CX26" s="26">
        <f t="shared" si="49"/>
        <v>400000004</v>
      </c>
      <c r="CY26" s="3" t="s">
        <v>73</v>
      </c>
      <c r="CZ26" s="26">
        <f t="shared" si="50"/>
        <v>400000004</v>
      </c>
      <c r="DA26" s="3" t="s">
        <v>72</v>
      </c>
      <c r="DB26" s="26">
        <f t="shared" si="51"/>
        <v>500000005</v>
      </c>
      <c r="DC26" s="3" t="s">
        <v>75</v>
      </c>
      <c r="DD26" s="26">
        <f t="shared" si="52"/>
        <v>100000001</v>
      </c>
      <c r="DE26" s="3" t="s">
        <v>75</v>
      </c>
      <c r="DF26" s="26">
        <f t="shared" si="53"/>
        <v>100000001</v>
      </c>
      <c r="DG26" s="3" t="s">
        <v>75</v>
      </c>
      <c r="DH26" s="26">
        <f t="shared" si="54"/>
        <v>100000001</v>
      </c>
      <c r="DI26" s="3" t="s">
        <v>73</v>
      </c>
      <c r="DJ26" s="26">
        <f t="shared" si="55"/>
        <v>400000004</v>
      </c>
      <c r="DK26" s="3" t="s">
        <v>73</v>
      </c>
      <c r="DL26" s="26">
        <f t="shared" si="67"/>
        <v>400000004</v>
      </c>
      <c r="DM26" s="3" t="s">
        <v>72</v>
      </c>
      <c r="DN26" s="26">
        <f t="shared" si="56"/>
        <v>500000005</v>
      </c>
      <c r="DO26" s="3" t="s">
        <v>72</v>
      </c>
      <c r="DP26" s="26">
        <f t="shared" si="57"/>
        <v>500000005</v>
      </c>
      <c r="DQ26" s="3" t="s">
        <v>73</v>
      </c>
      <c r="DR26" s="26">
        <f t="shared" si="58"/>
        <v>400000004</v>
      </c>
      <c r="DS26" s="3" t="s">
        <v>73</v>
      </c>
      <c r="DT26" s="26">
        <f t="shared" si="59"/>
        <v>400000004</v>
      </c>
      <c r="DU26" s="3" t="s">
        <v>72</v>
      </c>
      <c r="DV26" s="26">
        <f t="shared" si="60"/>
        <v>500000005</v>
      </c>
      <c r="DW26" s="3" t="s">
        <v>72</v>
      </c>
      <c r="DX26" s="26">
        <f t="shared" si="61"/>
        <v>500000005</v>
      </c>
      <c r="DY26" s="3" t="s">
        <v>72</v>
      </c>
      <c r="DZ26" s="26">
        <f t="shared" si="62"/>
        <v>500000005</v>
      </c>
      <c r="EA26" s="3" t="s">
        <v>72</v>
      </c>
      <c r="EB26" s="26">
        <f t="shared" si="63"/>
        <v>500000005</v>
      </c>
      <c r="EC26" s="3" t="s">
        <v>72</v>
      </c>
      <c r="ED26" s="26">
        <f t="shared" si="64"/>
        <v>500000005</v>
      </c>
      <c r="EE26" s="3" t="s">
        <v>72</v>
      </c>
      <c r="EF26" s="26">
        <f t="shared" si="65"/>
        <v>500000005</v>
      </c>
      <c r="EG26" s="3" t="s">
        <v>72</v>
      </c>
      <c r="EH26" s="26">
        <f t="shared" si="66"/>
        <v>500000005</v>
      </c>
    </row>
    <row r="27" spans="1:138" ht="13.2" x14ac:dyDescent="0.25">
      <c r="A27" s="2">
        <v>44249.347419780097</v>
      </c>
      <c r="B27" s="3" t="s">
        <v>86</v>
      </c>
      <c r="C27" s="20">
        <f>VLOOKUP(B27,'Parte 1'!$C$5:$D$11,2,FALSE)</f>
        <v>10001</v>
      </c>
      <c r="D27" s="3" t="s">
        <v>76</v>
      </c>
      <c r="E27" s="20">
        <f t="shared" si="0"/>
        <v>11</v>
      </c>
      <c r="F27" s="20">
        <f t="shared" si="1"/>
        <v>110011</v>
      </c>
      <c r="G27" s="3">
        <v>7</v>
      </c>
      <c r="H27" s="22">
        <f t="shared" si="2"/>
        <v>770077</v>
      </c>
      <c r="I27" s="3" t="s">
        <v>70</v>
      </c>
      <c r="J27" s="20">
        <f t="shared" si="3"/>
        <v>550055</v>
      </c>
      <c r="K27" s="3"/>
      <c r="L27" s="20">
        <f t="shared" si="4"/>
        <v>0</v>
      </c>
      <c r="M27" s="3" t="s">
        <v>71</v>
      </c>
      <c r="N27" s="20">
        <f t="shared" si="5"/>
        <v>440044</v>
      </c>
      <c r="O27" s="7" t="s">
        <v>72</v>
      </c>
      <c r="P27" s="26">
        <f t="shared" si="6"/>
        <v>550055</v>
      </c>
      <c r="Q27" s="3" t="s">
        <v>72</v>
      </c>
      <c r="R27" s="26">
        <f t="shared" si="7"/>
        <v>550055</v>
      </c>
      <c r="S27" s="3" t="s">
        <v>72</v>
      </c>
      <c r="T27" s="26">
        <f t="shared" si="8"/>
        <v>550055</v>
      </c>
      <c r="U27" s="3" t="s">
        <v>73</v>
      </c>
      <c r="V27" s="26">
        <f t="shared" si="9"/>
        <v>440044</v>
      </c>
      <c r="W27" s="3" t="s">
        <v>74</v>
      </c>
      <c r="X27" s="26">
        <f t="shared" si="10"/>
        <v>330033</v>
      </c>
      <c r="Y27" s="3" t="s">
        <v>73</v>
      </c>
      <c r="Z27" s="26">
        <f t="shared" si="11"/>
        <v>440044</v>
      </c>
      <c r="AA27" s="3" t="s">
        <v>72</v>
      </c>
      <c r="AB27" s="26">
        <f t="shared" si="12"/>
        <v>550055</v>
      </c>
      <c r="AC27" s="3" t="s">
        <v>72</v>
      </c>
      <c r="AD27" s="26">
        <f t="shared" si="13"/>
        <v>550055</v>
      </c>
      <c r="AE27" s="3" t="s">
        <v>72</v>
      </c>
      <c r="AF27" s="26">
        <f t="shared" si="14"/>
        <v>550055</v>
      </c>
      <c r="AG27" s="3" t="s">
        <v>72</v>
      </c>
      <c r="AH27" s="26">
        <f t="shared" si="15"/>
        <v>550055</v>
      </c>
      <c r="AI27" s="3" t="s">
        <v>73</v>
      </c>
      <c r="AJ27" s="26">
        <f t="shared" si="16"/>
        <v>440044</v>
      </c>
      <c r="AK27" s="3" t="s">
        <v>73</v>
      </c>
      <c r="AL27" s="26">
        <f t="shared" si="17"/>
        <v>440044</v>
      </c>
      <c r="AM27" s="3" t="s">
        <v>72</v>
      </c>
      <c r="AN27" s="26">
        <f t="shared" si="18"/>
        <v>550055</v>
      </c>
      <c r="AO27" s="3" t="s">
        <v>72</v>
      </c>
      <c r="AP27" s="26">
        <f t="shared" si="19"/>
        <v>550055</v>
      </c>
      <c r="AQ27" s="3" t="s">
        <v>73</v>
      </c>
      <c r="AR27" s="26">
        <f t="shared" si="20"/>
        <v>440044</v>
      </c>
      <c r="AS27" s="3" t="s">
        <v>73</v>
      </c>
      <c r="AT27" s="26">
        <f t="shared" si="21"/>
        <v>440044</v>
      </c>
      <c r="AU27" s="3" t="s">
        <v>73</v>
      </c>
      <c r="AV27" s="26">
        <f t="shared" si="22"/>
        <v>440044</v>
      </c>
      <c r="AW27" s="3" t="s">
        <v>73</v>
      </c>
      <c r="AX27" s="26">
        <f t="shared" si="23"/>
        <v>440044</v>
      </c>
      <c r="AY27" s="3" t="s">
        <v>73</v>
      </c>
      <c r="AZ27" s="26">
        <f t="shared" si="24"/>
        <v>440044</v>
      </c>
      <c r="BA27" s="3" t="s">
        <v>73</v>
      </c>
      <c r="BB27" s="26">
        <f t="shared" si="25"/>
        <v>440044</v>
      </c>
      <c r="BC27" s="3" t="s">
        <v>73</v>
      </c>
      <c r="BD27" s="26">
        <f t="shared" si="26"/>
        <v>440044</v>
      </c>
      <c r="BE27" s="3" t="s">
        <v>73</v>
      </c>
      <c r="BF27" s="26">
        <f t="shared" si="27"/>
        <v>440044</v>
      </c>
      <c r="BG27" s="3" t="s">
        <v>73</v>
      </c>
      <c r="BH27" s="26">
        <f t="shared" si="28"/>
        <v>440044</v>
      </c>
      <c r="BI27" s="3" t="s">
        <v>73</v>
      </c>
      <c r="BJ27" s="26">
        <f t="shared" si="29"/>
        <v>440044</v>
      </c>
      <c r="BK27" s="3" t="s">
        <v>73</v>
      </c>
      <c r="BL27" s="26">
        <f t="shared" si="30"/>
        <v>440044</v>
      </c>
      <c r="BM27" s="3" t="s">
        <v>73</v>
      </c>
      <c r="BN27" s="26">
        <f t="shared" si="31"/>
        <v>440044</v>
      </c>
      <c r="BO27" s="3" t="s">
        <v>73</v>
      </c>
      <c r="BP27" s="26">
        <f t="shared" si="32"/>
        <v>440044</v>
      </c>
      <c r="BQ27" s="3" t="s">
        <v>73</v>
      </c>
      <c r="BR27" s="26">
        <f t="shared" si="33"/>
        <v>440044</v>
      </c>
      <c r="BS27" s="3" t="s">
        <v>72</v>
      </c>
      <c r="BT27" s="26">
        <f t="shared" si="34"/>
        <v>550055</v>
      </c>
      <c r="BU27" s="3" t="s">
        <v>73</v>
      </c>
      <c r="BV27" s="26">
        <f t="shared" si="35"/>
        <v>440044</v>
      </c>
      <c r="BW27" s="3" t="s">
        <v>73</v>
      </c>
      <c r="BX27" s="26">
        <f t="shared" si="36"/>
        <v>440044</v>
      </c>
      <c r="BY27" s="3" t="s">
        <v>73</v>
      </c>
      <c r="BZ27" s="26">
        <f t="shared" si="37"/>
        <v>440044</v>
      </c>
      <c r="CA27" s="3" t="s">
        <v>73</v>
      </c>
      <c r="CB27" s="26">
        <f t="shared" si="38"/>
        <v>440044</v>
      </c>
      <c r="CC27" s="3" t="s">
        <v>73</v>
      </c>
      <c r="CD27" s="26">
        <f t="shared" si="39"/>
        <v>440044</v>
      </c>
      <c r="CE27" s="3" t="s">
        <v>73</v>
      </c>
      <c r="CF27" s="26">
        <f t="shared" si="40"/>
        <v>440044</v>
      </c>
      <c r="CG27" s="3" t="s">
        <v>73</v>
      </c>
      <c r="CH27" s="26">
        <f t="shared" si="41"/>
        <v>440044</v>
      </c>
      <c r="CI27" s="3" t="s">
        <v>73</v>
      </c>
      <c r="CJ27" s="26">
        <f t="shared" si="42"/>
        <v>440044</v>
      </c>
      <c r="CK27" s="3" t="s">
        <v>73</v>
      </c>
      <c r="CL27" s="26">
        <f t="shared" si="43"/>
        <v>440044</v>
      </c>
      <c r="CM27" s="3" t="s">
        <v>73</v>
      </c>
      <c r="CN27" s="26">
        <f t="shared" si="44"/>
        <v>440044</v>
      </c>
      <c r="CO27" s="3" t="s">
        <v>73</v>
      </c>
      <c r="CP27" s="26">
        <f t="shared" si="45"/>
        <v>440044</v>
      </c>
      <c r="CQ27" s="3" t="s">
        <v>72</v>
      </c>
      <c r="CR27" s="26">
        <f t="shared" si="46"/>
        <v>550055</v>
      </c>
      <c r="CS27" s="3" t="s">
        <v>72</v>
      </c>
      <c r="CT27" s="26">
        <f t="shared" si="47"/>
        <v>550055</v>
      </c>
      <c r="CU27" s="3" t="s">
        <v>73</v>
      </c>
      <c r="CV27" s="26">
        <f t="shared" si="48"/>
        <v>440044</v>
      </c>
      <c r="CW27" s="3" t="s">
        <v>75</v>
      </c>
      <c r="CX27" s="26">
        <f t="shared" si="49"/>
        <v>110011</v>
      </c>
      <c r="CY27" s="3" t="s">
        <v>73</v>
      </c>
      <c r="CZ27" s="26">
        <f t="shared" si="50"/>
        <v>440044</v>
      </c>
      <c r="DA27" s="3" t="s">
        <v>75</v>
      </c>
      <c r="DB27" s="26">
        <f t="shared" si="51"/>
        <v>110011</v>
      </c>
      <c r="DC27" s="3" t="s">
        <v>75</v>
      </c>
      <c r="DD27" s="26">
        <f t="shared" si="52"/>
        <v>110011</v>
      </c>
      <c r="DE27" s="3" t="s">
        <v>75</v>
      </c>
      <c r="DF27" s="26">
        <f t="shared" si="53"/>
        <v>110011</v>
      </c>
      <c r="DG27" s="3" t="s">
        <v>75</v>
      </c>
      <c r="DH27" s="26">
        <f t="shared" si="54"/>
        <v>110011</v>
      </c>
      <c r="DI27" s="3" t="s">
        <v>72</v>
      </c>
      <c r="DJ27" s="26">
        <f t="shared" si="55"/>
        <v>550055</v>
      </c>
      <c r="DK27" s="3" t="s">
        <v>72</v>
      </c>
      <c r="DL27" s="26">
        <f t="shared" si="67"/>
        <v>550055</v>
      </c>
      <c r="DM27" s="3" t="s">
        <v>72</v>
      </c>
      <c r="DN27" s="26">
        <f t="shared" si="56"/>
        <v>550055</v>
      </c>
      <c r="DO27" s="3" t="s">
        <v>72</v>
      </c>
      <c r="DP27" s="26">
        <f t="shared" si="57"/>
        <v>550055</v>
      </c>
      <c r="DQ27" s="3" t="s">
        <v>73</v>
      </c>
      <c r="DR27" s="26">
        <f t="shared" si="58"/>
        <v>440044</v>
      </c>
      <c r="DS27" s="3" t="s">
        <v>73</v>
      </c>
      <c r="DT27" s="26">
        <f t="shared" si="59"/>
        <v>440044</v>
      </c>
      <c r="DU27" s="3" t="s">
        <v>72</v>
      </c>
      <c r="DV27" s="26">
        <f t="shared" si="60"/>
        <v>550055</v>
      </c>
      <c r="DW27" s="3" t="s">
        <v>72</v>
      </c>
      <c r="DX27" s="26">
        <f t="shared" si="61"/>
        <v>550055</v>
      </c>
      <c r="DY27" s="3" t="s">
        <v>72</v>
      </c>
      <c r="DZ27" s="26">
        <f t="shared" si="62"/>
        <v>550055</v>
      </c>
      <c r="EA27" s="3" t="s">
        <v>72</v>
      </c>
      <c r="EB27" s="26">
        <f t="shared" si="63"/>
        <v>550055</v>
      </c>
      <c r="EC27" s="3" t="s">
        <v>73</v>
      </c>
      <c r="ED27" s="26">
        <f t="shared" si="64"/>
        <v>440044</v>
      </c>
      <c r="EE27" s="3" t="s">
        <v>72</v>
      </c>
      <c r="EF27" s="26">
        <f t="shared" si="65"/>
        <v>550055</v>
      </c>
      <c r="EG27" s="3" t="s">
        <v>72</v>
      </c>
      <c r="EH27" s="26">
        <f t="shared" si="66"/>
        <v>550055</v>
      </c>
    </row>
    <row r="28" spans="1:138" ht="13.2" x14ac:dyDescent="0.25">
      <c r="A28" s="2">
        <v>44249.365038599542</v>
      </c>
      <c r="B28" s="3" t="s">
        <v>78</v>
      </c>
      <c r="C28" s="20">
        <f>VLOOKUP(B28,'Parte 1'!$C$5:$D$11,2,FALSE)</f>
        <v>1001</v>
      </c>
      <c r="D28" s="3" t="s">
        <v>76</v>
      </c>
      <c r="E28" s="20">
        <f t="shared" si="0"/>
        <v>11</v>
      </c>
      <c r="F28" s="20">
        <f t="shared" si="1"/>
        <v>11011</v>
      </c>
      <c r="G28" s="3">
        <v>5</v>
      </c>
      <c r="H28" s="22">
        <f t="shared" si="2"/>
        <v>55055</v>
      </c>
      <c r="I28" s="3" t="s">
        <v>70</v>
      </c>
      <c r="J28" s="20">
        <f t="shared" si="3"/>
        <v>55055</v>
      </c>
      <c r="K28" s="3"/>
      <c r="L28" s="20">
        <f t="shared" si="4"/>
        <v>0</v>
      </c>
      <c r="M28" s="3" t="s">
        <v>71</v>
      </c>
      <c r="N28" s="20">
        <f t="shared" si="5"/>
        <v>44044</v>
      </c>
      <c r="O28" s="7" t="s">
        <v>73</v>
      </c>
      <c r="P28" s="26">
        <f t="shared" si="6"/>
        <v>44044</v>
      </c>
      <c r="Q28" s="3" t="s">
        <v>73</v>
      </c>
      <c r="R28" s="26">
        <f t="shared" si="7"/>
        <v>44044</v>
      </c>
      <c r="S28" s="3" t="s">
        <v>73</v>
      </c>
      <c r="T28" s="26">
        <f t="shared" si="8"/>
        <v>44044</v>
      </c>
      <c r="U28" s="3" t="s">
        <v>73</v>
      </c>
      <c r="V28" s="26">
        <f t="shared" si="9"/>
        <v>44044</v>
      </c>
      <c r="W28" s="3" t="s">
        <v>73</v>
      </c>
      <c r="X28" s="26">
        <f t="shared" si="10"/>
        <v>44044</v>
      </c>
      <c r="Y28" s="3" t="s">
        <v>73</v>
      </c>
      <c r="Z28" s="26">
        <f t="shared" si="11"/>
        <v>44044</v>
      </c>
      <c r="AA28" s="3" t="s">
        <v>72</v>
      </c>
      <c r="AB28" s="26">
        <f t="shared" si="12"/>
        <v>55055</v>
      </c>
      <c r="AC28" s="3" t="s">
        <v>72</v>
      </c>
      <c r="AD28" s="26">
        <f t="shared" si="13"/>
        <v>55055</v>
      </c>
      <c r="AE28" s="3" t="s">
        <v>73</v>
      </c>
      <c r="AF28" s="26">
        <f t="shared" si="14"/>
        <v>44044</v>
      </c>
      <c r="AG28" s="3" t="s">
        <v>73</v>
      </c>
      <c r="AH28" s="26">
        <f t="shared" si="15"/>
        <v>44044</v>
      </c>
      <c r="AI28" s="3" t="s">
        <v>73</v>
      </c>
      <c r="AJ28" s="26">
        <f t="shared" si="16"/>
        <v>44044</v>
      </c>
      <c r="AK28" s="3" t="s">
        <v>72</v>
      </c>
      <c r="AL28" s="26">
        <f t="shared" si="17"/>
        <v>55055</v>
      </c>
      <c r="AM28" s="3" t="s">
        <v>72</v>
      </c>
      <c r="AN28" s="26">
        <f t="shared" si="18"/>
        <v>55055</v>
      </c>
      <c r="AO28" s="3" t="s">
        <v>73</v>
      </c>
      <c r="AP28" s="26">
        <f t="shared" si="19"/>
        <v>44044</v>
      </c>
      <c r="AQ28" s="3" t="s">
        <v>72</v>
      </c>
      <c r="AR28" s="26">
        <f t="shared" si="20"/>
        <v>55055</v>
      </c>
      <c r="AS28" s="3" t="s">
        <v>72</v>
      </c>
      <c r="AT28" s="26">
        <f t="shared" si="21"/>
        <v>55055</v>
      </c>
      <c r="AU28" s="3" t="s">
        <v>72</v>
      </c>
      <c r="AV28" s="26">
        <f t="shared" si="22"/>
        <v>55055</v>
      </c>
      <c r="AW28" s="3" t="s">
        <v>73</v>
      </c>
      <c r="AX28" s="26">
        <f t="shared" si="23"/>
        <v>44044</v>
      </c>
      <c r="AY28" s="3" t="s">
        <v>72</v>
      </c>
      <c r="AZ28" s="26">
        <f t="shared" si="24"/>
        <v>55055</v>
      </c>
      <c r="BA28" s="3" t="s">
        <v>72</v>
      </c>
      <c r="BB28" s="26">
        <f t="shared" si="25"/>
        <v>55055</v>
      </c>
      <c r="BC28" s="3" t="s">
        <v>72</v>
      </c>
      <c r="BD28" s="26">
        <f t="shared" si="26"/>
        <v>55055</v>
      </c>
      <c r="BE28" s="3" t="s">
        <v>72</v>
      </c>
      <c r="BF28" s="26">
        <f t="shared" si="27"/>
        <v>55055</v>
      </c>
      <c r="BG28" s="3" t="s">
        <v>72</v>
      </c>
      <c r="BH28" s="26">
        <f t="shared" si="28"/>
        <v>55055</v>
      </c>
      <c r="BI28" s="3" t="s">
        <v>72</v>
      </c>
      <c r="BJ28" s="26">
        <f t="shared" si="29"/>
        <v>55055</v>
      </c>
      <c r="BK28" s="3" t="s">
        <v>72</v>
      </c>
      <c r="BL28" s="26">
        <f t="shared" si="30"/>
        <v>55055</v>
      </c>
      <c r="BM28" s="3" t="s">
        <v>72</v>
      </c>
      <c r="BN28" s="26">
        <f t="shared" si="31"/>
        <v>55055</v>
      </c>
      <c r="BO28" s="3" t="s">
        <v>73</v>
      </c>
      <c r="BP28" s="26">
        <f t="shared" si="32"/>
        <v>44044</v>
      </c>
      <c r="BQ28" s="3" t="s">
        <v>72</v>
      </c>
      <c r="BR28" s="26">
        <f t="shared" si="33"/>
        <v>55055</v>
      </c>
      <c r="BS28" s="3" t="s">
        <v>72</v>
      </c>
      <c r="BT28" s="26">
        <f t="shared" si="34"/>
        <v>55055</v>
      </c>
      <c r="BU28" s="3" t="s">
        <v>72</v>
      </c>
      <c r="BV28" s="26">
        <f t="shared" si="35"/>
        <v>55055</v>
      </c>
      <c r="BW28" s="3" t="s">
        <v>72</v>
      </c>
      <c r="BX28" s="26">
        <f t="shared" si="36"/>
        <v>55055</v>
      </c>
      <c r="BY28" s="3" t="s">
        <v>72</v>
      </c>
      <c r="BZ28" s="26">
        <f t="shared" si="37"/>
        <v>55055</v>
      </c>
      <c r="CA28" s="3" t="s">
        <v>72</v>
      </c>
      <c r="CB28" s="26">
        <f t="shared" si="38"/>
        <v>55055</v>
      </c>
      <c r="CC28" s="3" t="s">
        <v>72</v>
      </c>
      <c r="CD28" s="26">
        <f t="shared" si="39"/>
        <v>55055</v>
      </c>
      <c r="CE28" s="3" t="s">
        <v>72</v>
      </c>
      <c r="CF28" s="26">
        <f t="shared" si="40"/>
        <v>55055</v>
      </c>
      <c r="CG28" s="3" t="s">
        <v>72</v>
      </c>
      <c r="CH28" s="26">
        <f t="shared" si="41"/>
        <v>55055</v>
      </c>
      <c r="CI28" s="3" t="s">
        <v>72</v>
      </c>
      <c r="CJ28" s="26">
        <f t="shared" si="42"/>
        <v>55055</v>
      </c>
      <c r="CK28" s="3" t="s">
        <v>72</v>
      </c>
      <c r="CL28" s="26">
        <f t="shared" si="43"/>
        <v>55055</v>
      </c>
      <c r="CM28" s="3" t="s">
        <v>72</v>
      </c>
      <c r="CN28" s="26">
        <f t="shared" si="44"/>
        <v>55055</v>
      </c>
      <c r="CO28" s="3" t="s">
        <v>72</v>
      </c>
      <c r="CP28" s="26">
        <f t="shared" si="45"/>
        <v>55055</v>
      </c>
      <c r="CQ28" s="3" t="s">
        <v>72</v>
      </c>
      <c r="CR28" s="26">
        <f t="shared" si="46"/>
        <v>55055</v>
      </c>
      <c r="CS28" s="3" t="s">
        <v>72</v>
      </c>
      <c r="CT28" s="26">
        <f t="shared" si="47"/>
        <v>55055</v>
      </c>
      <c r="CU28" s="3" t="s">
        <v>72</v>
      </c>
      <c r="CV28" s="26">
        <f t="shared" si="48"/>
        <v>55055</v>
      </c>
      <c r="CW28" s="3" t="s">
        <v>72</v>
      </c>
      <c r="CX28" s="26">
        <f t="shared" si="49"/>
        <v>55055</v>
      </c>
      <c r="CY28" s="3" t="s">
        <v>72</v>
      </c>
      <c r="CZ28" s="26">
        <f t="shared" si="50"/>
        <v>55055</v>
      </c>
      <c r="DA28" s="3" t="s">
        <v>72</v>
      </c>
      <c r="DB28" s="26">
        <f t="shared" si="51"/>
        <v>55055</v>
      </c>
      <c r="DC28" s="3" t="s">
        <v>75</v>
      </c>
      <c r="DD28" s="26">
        <f t="shared" si="52"/>
        <v>11011</v>
      </c>
      <c r="DE28" s="3" t="s">
        <v>75</v>
      </c>
      <c r="DF28" s="26">
        <f t="shared" si="53"/>
        <v>11011</v>
      </c>
      <c r="DG28" s="3" t="s">
        <v>75</v>
      </c>
      <c r="DH28" s="26">
        <f t="shared" si="54"/>
        <v>11011</v>
      </c>
      <c r="DI28" s="3" t="s">
        <v>72</v>
      </c>
      <c r="DJ28" s="26">
        <f t="shared" si="55"/>
        <v>55055</v>
      </c>
      <c r="DK28" s="3" t="s">
        <v>72</v>
      </c>
      <c r="DL28" s="26">
        <f t="shared" si="67"/>
        <v>55055</v>
      </c>
      <c r="DM28" s="3" t="s">
        <v>72</v>
      </c>
      <c r="DN28" s="26">
        <f t="shared" si="56"/>
        <v>55055</v>
      </c>
      <c r="DO28" s="3" t="s">
        <v>72</v>
      </c>
      <c r="DP28" s="26">
        <f t="shared" si="57"/>
        <v>55055</v>
      </c>
      <c r="DQ28" s="3" t="s">
        <v>72</v>
      </c>
      <c r="DR28" s="26">
        <f t="shared" si="58"/>
        <v>55055</v>
      </c>
      <c r="DS28" s="3" t="s">
        <v>72</v>
      </c>
      <c r="DT28" s="26">
        <f t="shared" si="59"/>
        <v>55055</v>
      </c>
      <c r="DU28" s="3" t="s">
        <v>72</v>
      </c>
      <c r="DV28" s="26">
        <f t="shared" si="60"/>
        <v>55055</v>
      </c>
      <c r="DW28" s="3" t="s">
        <v>72</v>
      </c>
      <c r="DX28" s="26">
        <f t="shared" si="61"/>
        <v>55055</v>
      </c>
      <c r="DY28" s="3" t="s">
        <v>72</v>
      </c>
      <c r="DZ28" s="26">
        <f t="shared" si="62"/>
        <v>55055</v>
      </c>
      <c r="EA28" s="3" t="s">
        <v>72</v>
      </c>
      <c r="EB28" s="26">
        <f t="shared" si="63"/>
        <v>55055</v>
      </c>
      <c r="EC28" s="3" t="s">
        <v>73</v>
      </c>
      <c r="ED28" s="26">
        <f t="shared" si="64"/>
        <v>44044</v>
      </c>
      <c r="EE28" s="3" t="s">
        <v>72</v>
      </c>
      <c r="EF28" s="26">
        <f t="shared" si="65"/>
        <v>55055</v>
      </c>
      <c r="EG28" s="3" t="s">
        <v>72</v>
      </c>
      <c r="EH28" s="26">
        <f t="shared" si="66"/>
        <v>55055</v>
      </c>
    </row>
    <row r="29" spans="1:138" ht="13.2" x14ac:dyDescent="0.25">
      <c r="A29" s="2">
        <v>44249.400286608798</v>
      </c>
      <c r="B29" s="3" t="s">
        <v>82</v>
      </c>
      <c r="C29" s="20">
        <f>VLOOKUP(B29,'Parte 1'!$C$5:$D$11,2,FALSE)</f>
        <v>100000001</v>
      </c>
      <c r="D29" s="3" t="s">
        <v>76</v>
      </c>
      <c r="E29" s="20">
        <f t="shared" si="0"/>
        <v>11</v>
      </c>
      <c r="F29" s="20">
        <f t="shared" si="1"/>
        <v>1100000011</v>
      </c>
      <c r="G29" s="3">
        <v>6</v>
      </c>
      <c r="H29" s="22">
        <f t="shared" si="2"/>
        <v>6600000066</v>
      </c>
      <c r="I29" s="3" t="s">
        <v>70</v>
      </c>
      <c r="J29" s="20">
        <f t="shared" si="3"/>
        <v>5500000055</v>
      </c>
      <c r="K29" s="3"/>
      <c r="L29" s="20">
        <f t="shared" si="4"/>
        <v>0</v>
      </c>
      <c r="M29" s="3" t="s">
        <v>71</v>
      </c>
      <c r="N29" s="20">
        <f t="shared" si="5"/>
        <v>4400000044</v>
      </c>
      <c r="O29" s="7" t="s">
        <v>74</v>
      </c>
      <c r="P29" s="26">
        <f t="shared" si="6"/>
        <v>3300000033</v>
      </c>
      <c r="Q29" s="3" t="s">
        <v>74</v>
      </c>
      <c r="R29" s="26">
        <f t="shared" si="7"/>
        <v>3300000033</v>
      </c>
      <c r="S29" s="3" t="s">
        <v>74</v>
      </c>
      <c r="T29" s="26">
        <f t="shared" si="8"/>
        <v>3300000033</v>
      </c>
      <c r="U29" s="3" t="s">
        <v>72</v>
      </c>
      <c r="V29" s="26">
        <f t="shared" si="9"/>
        <v>5500000055</v>
      </c>
      <c r="W29" s="3" t="s">
        <v>74</v>
      </c>
      <c r="X29" s="26">
        <f t="shared" si="10"/>
        <v>3300000033</v>
      </c>
      <c r="Y29" s="3" t="s">
        <v>74</v>
      </c>
      <c r="Z29" s="26">
        <f t="shared" si="11"/>
        <v>3300000033</v>
      </c>
      <c r="AA29" s="3" t="s">
        <v>74</v>
      </c>
      <c r="AB29" s="26">
        <f t="shared" si="12"/>
        <v>3300000033</v>
      </c>
      <c r="AC29" s="3" t="s">
        <v>74</v>
      </c>
      <c r="AD29" s="26">
        <f t="shared" si="13"/>
        <v>3300000033</v>
      </c>
      <c r="AE29" s="3" t="s">
        <v>74</v>
      </c>
      <c r="AF29" s="26">
        <f t="shared" si="14"/>
        <v>3300000033</v>
      </c>
      <c r="AG29" s="3" t="s">
        <v>74</v>
      </c>
      <c r="AH29" s="26">
        <f t="shared" si="15"/>
        <v>3300000033</v>
      </c>
      <c r="AI29" s="3" t="s">
        <v>74</v>
      </c>
      <c r="AJ29" s="26">
        <f t="shared" si="16"/>
        <v>3300000033</v>
      </c>
      <c r="AK29" s="3" t="s">
        <v>74</v>
      </c>
      <c r="AL29" s="26">
        <f t="shared" si="17"/>
        <v>3300000033</v>
      </c>
      <c r="AM29" s="3" t="s">
        <v>80</v>
      </c>
      <c r="AN29" s="26">
        <f t="shared" si="18"/>
        <v>2200000022</v>
      </c>
      <c r="AO29" s="3" t="s">
        <v>74</v>
      </c>
      <c r="AP29" s="26">
        <f t="shared" si="19"/>
        <v>3300000033</v>
      </c>
      <c r="AQ29" s="3" t="s">
        <v>74</v>
      </c>
      <c r="AR29" s="26">
        <f t="shared" si="20"/>
        <v>3300000033</v>
      </c>
      <c r="AS29" s="3" t="s">
        <v>74</v>
      </c>
      <c r="AT29" s="26">
        <f t="shared" si="21"/>
        <v>3300000033</v>
      </c>
      <c r="AU29" s="3" t="s">
        <v>80</v>
      </c>
      <c r="AV29" s="26">
        <f t="shared" si="22"/>
        <v>2200000022</v>
      </c>
      <c r="AW29" s="3" t="s">
        <v>80</v>
      </c>
      <c r="AX29" s="26">
        <f t="shared" si="23"/>
        <v>2200000022</v>
      </c>
      <c r="AY29" s="3" t="s">
        <v>80</v>
      </c>
      <c r="AZ29" s="26">
        <f t="shared" si="24"/>
        <v>2200000022</v>
      </c>
      <c r="BA29" s="3" t="s">
        <v>80</v>
      </c>
      <c r="BB29" s="26">
        <f t="shared" si="25"/>
        <v>2200000022</v>
      </c>
      <c r="BC29" s="3" t="s">
        <v>80</v>
      </c>
      <c r="BD29" s="26">
        <f t="shared" si="26"/>
        <v>2200000022</v>
      </c>
      <c r="BE29" s="3" t="s">
        <v>80</v>
      </c>
      <c r="BF29" s="26">
        <f t="shared" si="27"/>
        <v>2200000022</v>
      </c>
      <c r="BG29" s="3" t="s">
        <v>80</v>
      </c>
      <c r="BH29" s="26">
        <f t="shared" si="28"/>
        <v>2200000022</v>
      </c>
      <c r="BI29" s="3" t="s">
        <v>80</v>
      </c>
      <c r="BJ29" s="26">
        <f t="shared" si="29"/>
        <v>2200000022</v>
      </c>
      <c r="BK29" s="3" t="s">
        <v>80</v>
      </c>
      <c r="BL29" s="26">
        <f t="shared" si="30"/>
        <v>2200000022</v>
      </c>
      <c r="BM29" s="3" t="s">
        <v>80</v>
      </c>
      <c r="BN29" s="26">
        <f t="shared" si="31"/>
        <v>2200000022</v>
      </c>
      <c r="BO29" s="3" t="s">
        <v>80</v>
      </c>
      <c r="BP29" s="26">
        <f t="shared" si="32"/>
        <v>2200000022</v>
      </c>
      <c r="BQ29" s="3" t="s">
        <v>80</v>
      </c>
      <c r="BR29" s="26">
        <f t="shared" si="33"/>
        <v>2200000022</v>
      </c>
      <c r="BS29" s="3" t="s">
        <v>75</v>
      </c>
      <c r="BT29" s="26">
        <f t="shared" si="34"/>
        <v>1100000011</v>
      </c>
      <c r="BU29" s="3" t="s">
        <v>80</v>
      </c>
      <c r="BV29" s="26">
        <f t="shared" si="35"/>
        <v>2200000022</v>
      </c>
      <c r="BW29" s="3" t="s">
        <v>80</v>
      </c>
      <c r="BX29" s="26">
        <f t="shared" si="36"/>
        <v>2200000022</v>
      </c>
      <c r="BY29" s="3" t="s">
        <v>80</v>
      </c>
      <c r="BZ29" s="26">
        <f t="shared" si="37"/>
        <v>2200000022</v>
      </c>
      <c r="CA29" s="3" t="s">
        <v>80</v>
      </c>
      <c r="CB29" s="26">
        <f t="shared" si="38"/>
        <v>2200000022</v>
      </c>
      <c r="CC29" s="3" t="s">
        <v>80</v>
      </c>
      <c r="CD29" s="26">
        <f t="shared" si="39"/>
        <v>2200000022</v>
      </c>
      <c r="CE29" s="3" t="s">
        <v>80</v>
      </c>
      <c r="CF29" s="26">
        <f t="shared" si="40"/>
        <v>2200000022</v>
      </c>
      <c r="CG29" s="3" t="s">
        <v>80</v>
      </c>
      <c r="CH29" s="26">
        <f t="shared" si="41"/>
        <v>2200000022</v>
      </c>
      <c r="CI29" s="3" t="s">
        <v>80</v>
      </c>
      <c r="CJ29" s="26">
        <f t="shared" si="42"/>
        <v>2200000022</v>
      </c>
      <c r="CK29" s="3" t="s">
        <v>80</v>
      </c>
      <c r="CL29" s="26">
        <f t="shared" si="43"/>
        <v>2200000022</v>
      </c>
      <c r="CM29" s="3" t="s">
        <v>80</v>
      </c>
      <c r="CN29" s="26">
        <f t="shared" si="44"/>
        <v>2200000022</v>
      </c>
      <c r="CO29" s="3" t="s">
        <v>80</v>
      </c>
      <c r="CP29" s="26">
        <f t="shared" si="45"/>
        <v>2200000022</v>
      </c>
      <c r="CQ29" s="3" t="s">
        <v>74</v>
      </c>
      <c r="CR29" s="26">
        <f t="shared" si="46"/>
        <v>3300000033</v>
      </c>
      <c r="CS29" s="3" t="s">
        <v>72</v>
      </c>
      <c r="CT29" s="26">
        <f t="shared" si="47"/>
        <v>5500000055</v>
      </c>
      <c r="CU29" s="3" t="s">
        <v>74</v>
      </c>
      <c r="CV29" s="26">
        <f t="shared" si="48"/>
        <v>3300000033</v>
      </c>
      <c r="CW29" s="3" t="s">
        <v>72</v>
      </c>
      <c r="CX29" s="26">
        <f t="shared" si="49"/>
        <v>5500000055</v>
      </c>
      <c r="CY29" s="3" t="s">
        <v>80</v>
      </c>
      <c r="CZ29" s="26">
        <f t="shared" si="50"/>
        <v>2200000022</v>
      </c>
      <c r="DA29" s="3" t="s">
        <v>74</v>
      </c>
      <c r="DB29" s="26">
        <f t="shared" si="51"/>
        <v>3300000033</v>
      </c>
      <c r="DC29" s="3" t="s">
        <v>74</v>
      </c>
      <c r="DD29" s="26">
        <f t="shared" si="52"/>
        <v>3300000033</v>
      </c>
      <c r="DE29" s="3" t="s">
        <v>74</v>
      </c>
      <c r="DF29" s="26">
        <f t="shared" si="53"/>
        <v>3300000033</v>
      </c>
      <c r="DG29" s="3" t="s">
        <v>75</v>
      </c>
      <c r="DH29" s="26">
        <f t="shared" si="54"/>
        <v>1100000011</v>
      </c>
      <c r="DI29" s="3" t="s">
        <v>80</v>
      </c>
      <c r="DJ29" s="26">
        <f t="shared" si="55"/>
        <v>2200000022</v>
      </c>
      <c r="DK29" s="3" t="s">
        <v>80</v>
      </c>
      <c r="DL29" s="26">
        <f t="shared" si="67"/>
        <v>2200000022</v>
      </c>
      <c r="DM29" s="3" t="s">
        <v>80</v>
      </c>
      <c r="DN29" s="26">
        <f t="shared" si="56"/>
        <v>2200000022</v>
      </c>
      <c r="DO29" s="3" t="s">
        <v>80</v>
      </c>
      <c r="DP29" s="26">
        <f t="shared" si="57"/>
        <v>2200000022</v>
      </c>
      <c r="DQ29" s="3" t="s">
        <v>80</v>
      </c>
      <c r="DR29" s="26">
        <f t="shared" si="58"/>
        <v>2200000022</v>
      </c>
      <c r="DS29" s="3" t="s">
        <v>80</v>
      </c>
      <c r="DT29" s="26">
        <f t="shared" si="59"/>
        <v>2200000022</v>
      </c>
      <c r="DU29" s="3" t="s">
        <v>80</v>
      </c>
      <c r="DV29" s="26">
        <f t="shared" si="60"/>
        <v>2200000022</v>
      </c>
      <c r="DW29" s="3" t="s">
        <v>80</v>
      </c>
      <c r="DX29" s="26">
        <f t="shared" si="61"/>
        <v>2200000022</v>
      </c>
      <c r="DY29" s="3" t="s">
        <v>74</v>
      </c>
      <c r="DZ29" s="26">
        <f t="shared" si="62"/>
        <v>3300000033</v>
      </c>
      <c r="EA29" s="3" t="s">
        <v>74</v>
      </c>
      <c r="EB29" s="26">
        <f t="shared" si="63"/>
        <v>3300000033</v>
      </c>
      <c r="EC29" s="3" t="s">
        <v>74</v>
      </c>
      <c r="ED29" s="26">
        <f t="shared" si="64"/>
        <v>3300000033</v>
      </c>
      <c r="EE29" s="3" t="s">
        <v>74</v>
      </c>
      <c r="EF29" s="26">
        <f t="shared" si="65"/>
        <v>3300000033</v>
      </c>
      <c r="EG29" s="3" t="s">
        <v>74</v>
      </c>
      <c r="EH29" s="26">
        <f t="shared" si="66"/>
        <v>3300000033</v>
      </c>
    </row>
    <row r="30" spans="1:138" ht="13.2" x14ac:dyDescent="0.25">
      <c r="A30" s="2">
        <v>44249.44654694444</v>
      </c>
      <c r="B30" s="3" t="s">
        <v>68</v>
      </c>
      <c r="C30" s="20">
        <f>VLOOKUP(B30,'Parte 1'!$C$5:$D$11,2,FALSE)</f>
        <v>100001</v>
      </c>
      <c r="D30" s="3" t="s">
        <v>69</v>
      </c>
      <c r="E30" s="20">
        <f t="shared" si="0"/>
        <v>1</v>
      </c>
      <c r="F30" s="20">
        <f t="shared" si="1"/>
        <v>100001</v>
      </c>
      <c r="G30" s="3">
        <v>7</v>
      </c>
      <c r="H30" s="22">
        <f t="shared" si="2"/>
        <v>700007</v>
      </c>
      <c r="I30" s="3" t="s">
        <v>70</v>
      </c>
      <c r="J30" s="20">
        <f t="shared" si="3"/>
        <v>500005</v>
      </c>
      <c r="K30" s="3"/>
      <c r="L30" s="20">
        <f t="shared" si="4"/>
        <v>0</v>
      </c>
      <c r="M30" s="3" t="s">
        <v>85</v>
      </c>
      <c r="N30" s="20">
        <f t="shared" si="5"/>
        <v>300003</v>
      </c>
      <c r="O30" s="7" t="s">
        <v>73</v>
      </c>
      <c r="P30" s="26">
        <f t="shared" si="6"/>
        <v>400004</v>
      </c>
      <c r="Q30" s="3" t="s">
        <v>73</v>
      </c>
      <c r="R30" s="26">
        <f t="shared" si="7"/>
        <v>400004</v>
      </c>
      <c r="S30" s="3" t="s">
        <v>73</v>
      </c>
      <c r="T30" s="26">
        <f t="shared" si="8"/>
        <v>400004</v>
      </c>
      <c r="U30" s="3" t="s">
        <v>73</v>
      </c>
      <c r="V30" s="26">
        <f t="shared" si="9"/>
        <v>400004</v>
      </c>
      <c r="W30" s="3" t="s">
        <v>74</v>
      </c>
      <c r="X30" s="26">
        <f t="shared" si="10"/>
        <v>300003</v>
      </c>
      <c r="Y30" s="3" t="s">
        <v>73</v>
      </c>
      <c r="Z30" s="26">
        <f t="shared" si="11"/>
        <v>400004</v>
      </c>
      <c r="AA30" s="3" t="s">
        <v>72</v>
      </c>
      <c r="AB30" s="26">
        <f t="shared" si="12"/>
        <v>500005</v>
      </c>
      <c r="AC30" s="3" t="s">
        <v>73</v>
      </c>
      <c r="AD30" s="26">
        <f t="shared" si="13"/>
        <v>400004</v>
      </c>
      <c r="AE30" s="3" t="s">
        <v>73</v>
      </c>
      <c r="AF30" s="26">
        <f t="shared" si="14"/>
        <v>400004</v>
      </c>
      <c r="AG30" s="3" t="s">
        <v>73</v>
      </c>
      <c r="AH30" s="26">
        <f t="shared" si="15"/>
        <v>400004</v>
      </c>
      <c r="AI30" s="3" t="s">
        <v>73</v>
      </c>
      <c r="AJ30" s="26">
        <f t="shared" si="16"/>
        <v>400004</v>
      </c>
      <c r="AK30" s="3" t="s">
        <v>74</v>
      </c>
      <c r="AL30" s="26">
        <f t="shared" si="17"/>
        <v>300003</v>
      </c>
      <c r="AM30" s="3" t="s">
        <v>73</v>
      </c>
      <c r="AN30" s="26">
        <f t="shared" si="18"/>
        <v>400004</v>
      </c>
      <c r="AO30" s="3" t="s">
        <v>73</v>
      </c>
      <c r="AP30" s="26">
        <f t="shared" si="19"/>
        <v>400004</v>
      </c>
      <c r="AQ30" s="3" t="s">
        <v>73</v>
      </c>
      <c r="AR30" s="26">
        <f t="shared" si="20"/>
        <v>400004</v>
      </c>
      <c r="AS30" s="3" t="s">
        <v>73</v>
      </c>
      <c r="AT30" s="26">
        <f t="shared" si="21"/>
        <v>400004</v>
      </c>
      <c r="AU30" s="3" t="s">
        <v>74</v>
      </c>
      <c r="AV30" s="26">
        <f t="shared" si="22"/>
        <v>300003</v>
      </c>
      <c r="AW30" s="3" t="s">
        <v>74</v>
      </c>
      <c r="AX30" s="26">
        <f t="shared" si="23"/>
        <v>300003</v>
      </c>
      <c r="AY30" s="3" t="s">
        <v>74</v>
      </c>
      <c r="AZ30" s="26">
        <f t="shared" si="24"/>
        <v>300003</v>
      </c>
      <c r="BA30" s="3" t="s">
        <v>74</v>
      </c>
      <c r="BB30" s="26">
        <f t="shared" si="25"/>
        <v>300003</v>
      </c>
      <c r="BC30" s="3" t="s">
        <v>73</v>
      </c>
      <c r="BD30" s="26">
        <f t="shared" si="26"/>
        <v>400004</v>
      </c>
      <c r="BE30" s="3" t="s">
        <v>74</v>
      </c>
      <c r="BF30" s="26">
        <f t="shared" si="27"/>
        <v>300003</v>
      </c>
      <c r="BG30" s="3" t="s">
        <v>74</v>
      </c>
      <c r="BH30" s="26">
        <f t="shared" si="28"/>
        <v>300003</v>
      </c>
      <c r="BI30" s="3" t="s">
        <v>74</v>
      </c>
      <c r="BJ30" s="26">
        <f t="shared" si="29"/>
        <v>300003</v>
      </c>
      <c r="BK30" s="3" t="s">
        <v>74</v>
      </c>
      <c r="BL30" s="26">
        <f t="shared" si="30"/>
        <v>300003</v>
      </c>
      <c r="BM30" s="3" t="s">
        <v>74</v>
      </c>
      <c r="BN30" s="26">
        <f t="shared" si="31"/>
        <v>300003</v>
      </c>
      <c r="BO30" s="3" t="s">
        <v>74</v>
      </c>
      <c r="BP30" s="26">
        <f t="shared" si="32"/>
        <v>300003</v>
      </c>
      <c r="BQ30" s="3" t="s">
        <v>73</v>
      </c>
      <c r="BR30" s="26">
        <f t="shared" si="33"/>
        <v>400004</v>
      </c>
      <c r="BS30" s="3" t="s">
        <v>73</v>
      </c>
      <c r="BT30" s="26">
        <f t="shared" si="34"/>
        <v>400004</v>
      </c>
      <c r="BU30" s="3" t="s">
        <v>74</v>
      </c>
      <c r="BV30" s="26">
        <f t="shared" si="35"/>
        <v>300003</v>
      </c>
      <c r="BW30" s="3" t="s">
        <v>74</v>
      </c>
      <c r="BX30" s="26">
        <f t="shared" si="36"/>
        <v>300003</v>
      </c>
      <c r="BY30" s="3" t="s">
        <v>73</v>
      </c>
      <c r="BZ30" s="26">
        <f t="shared" si="37"/>
        <v>400004</v>
      </c>
      <c r="CA30" s="3" t="s">
        <v>74</v>
      </c>
      <c r="CB30" s="26">
        <f t="shared" si="38"/>
        <v>300003</v>
      </c>
      <c r="CC30" s="3" t="s">
        <v>74</v>
      </c>
      <c r="CD30" s="26">
        <f t="shared" si="39"/>
        <v>300003</v>
      </c>
      <c r="CE30" s="3" t="s">
        <v>73</v>
      </c>
      <c r="CF30" s="26">
        <f t="shared" si="40"/>
        <v>400004</v>
      </c>
      <c r="CG30" s="3" t="s">
        <v>73</v>
      </c>
      <c r="CH30" s="26">
        <f t="shared" si="41"/>
        <v>400004</v>
      </c>
      <c r="CI30" s="3" t="s">
        <v>73</v>
      </c>
      <c r="CJ30" s="26">
        <f t="shared" si="42"/>
        <v>400004</v>
      </c>
      <c r="CK30" s="3" t="s">
        <v>73</v>
      </c>
      <c r="CL30" s="26">
        <f t="shared" si="43"/>
        <v>400004</v>
      </c>
      <c r="CM30" s="3" t="s">
        <v>73</v>
      </c>
      <c r="CN30" s="26">
        <f t="shared" si="44"/>
        <v>400004</v>
      </c>
      <c r="CO30" s="3" t="s">
        <v>74</v>
      </c>
      <c r="CP30" s="26">
        <f t="shared" si="45"/>
        <v>300003</v>
      </c>
      <c r="CQ30" s="3" t="s">
        <v>73</v>
      </c>
      <c r="CR30" s="26">
        <f t="shared" si="46"/>
        <v>400004</v>
      </c>
      <c r="CS30" s="3" t="s">
        <v>73</v>
      </c>
      <c r="CT30" s="26">
        <f t="shared" si="47"/>
        <v>400004</v>
      </c>
      <c r="CU30" s="3" t="s">
        <v>73</v>
      </c>
      <c r="CV30" s="26">
        <f t="shared" si="48"/>
        <v>400004</v>
      </c>
      <c r="CW30" s="3" t="s">
        <v>73</v>
      </c>
      <c r="CX30" s="26">
        <f t="shared" si="49"/>
        <v>400004</v>
      </c>
      <c r="CY30" s="3" t="s">
        <v>73</v>
      </c>
      <c r="CZ30" s="26">
        <f t="shared" si="50"/>
        <v>400004</v>
      </c>
      <c r="DA30" s="3" t="s">
        <v>73</v>
      </c>
      <c r="DB30" s="26">
        <f t="shared" si="51"/>
        <v>400004</v>
      </c>
      <c r="DC30" s="3" t="s">
        <v>75</v>
      </c>
      <c r="DD30" s="26">
        <f t="shared" si="52"/>
        <v>100001</v>
      </c>
      <c r="DE30" s="3" t="s">
        <v>75</v>
      </c>
      <c r="DF30" s="26">
        <f t="shared" si="53"/>
        <v>100001</v>
      </c>
      <c r="DG30" s="3" t="s">
        <v>75</v>
      </c>
      <c r="DH30" s="26">
        <f t="shared" si="54"/>
        <v>100001</v>
      </c>
      <c r="DI30" s="3" t="s">
        <v>74</v>
      </c>
      <c r="DJ30" s="26">
        <f t="shared" si="55"/>
        <v>300003</v>
      </c>
      <c r="DK30" s="3" t="s">
        <v>74</v>
      </c>
      <c r="DL30" s="26">
        <f t="shared" si="67"/>
        <v>300003</v>
      </c>
      <c r="DM30" s="3" t="s">
        <v>73</v>
      </c>
      <c r="DN30" s="26">
        <f t="shared" si="56"/>
        <v>400004</v>
      </c>
      <c r="DO30" s="3" t="s">
        <v>73</v>
      </c>
      <c r="DP30" s="26">
        <f t="shared" si="57"/>
        <v>400004</v>
      </c>
      <c r="DQ30" s="3" t="s">
        <v>73</v>
      </c>
      <c r="DR30" s="26">
        <f t="shared" si="58"/>
        <v>400004</v>
      </c>
      <c r="DS30" s="3" t="s">
        <v>73</v>
      </c>
      <c r="DT30" s="26">
        <f t="shared" si="59"/>
        <v>400004</v>
      </c>
      <c r="DU30" s="3" t="s">
        <v>73</v>
      </c>
      <c r="DV30" s="26">
        <f t="shared" si="60"/>
        <v>400004</v>
      </c>
      <c r="DW30" s="3" t="s">
        <v>73</v>
      </c>
      <c r="DX30" s="26">
        <f t="shared" si="61"/>
        <v>400004</v>
      </c>
      <c r="DY30" s="3" t="s">
        <v>73</v>
      </c>
      <c r="DZ30" s="26">
        <f t="shared" si="62"/>
        <v>400004</v>
      </c>
      <c r="EA30" s="3" t="s">
        <v>73</v>
      </c>
      <c r="EB30" s="26">
        <f t="shared" si="63"/>
        <v>400004</v>
      </c>
      <c r="EC30" s="3" t="s">
        <v>73</v>
      </c>
      <c r="ED30" s="26">
        <f t="shared" si="64"/>
        <v>400004</v>
      </c>
      <c r="EE30" s="3" t="s">
        <v>73</v>
      </c>
      <c r="EF30" s="26">
        <f t="shared" si="65"/>
        <v>400004</v>
      </c>
      <c r="EG30" s="3" t="s">
        <v>73</v>
      </c>
      <c r="EH30" s="26">
        <f t="shared" si="66"/>
        <v>400004</v>
      </c>
    </row>
    <row r="31" spans="1:138" ht="13.2" x14ac:dyDescent="0.25">
      <c r="A31" s="2">
        <v>44249.467459513893</v>
      </c>
      <c r="B31" s="3" t="s">
        <v>78</v>
      </c>
      <c r="C31" s="20">
        <f>VLOOKUP(B31,'Parte 1'!$C$5:$D$11,2,FALSE)</f>
        <v>1001</v>
      </c>
      <c r="D31" s="3" t="s">
        <v>69</v>
      </c>
      <c r="E31" s="20">
        <f t="shared" si="0"/>
        <v>1</v>
      </c>
      <c r="F31" s="20">
        <f t="shared" si="1"/>
        <v>1001</v>
      </c>
      <c r="G31" s="3">
        <v>6</v>
      </c>
      <c r="H31" s="22">
        <f t="shared" si="2"/>
        <v>6006</v>
      </c>
      <c r="I31" s="3" t="s">
        <v>70</v>
      </c>
      <c r="J31" s="20">
        <f t="shared" si="3"/>
        <v>5005</v>
      </c>
      <c r="K31" s="3"/>
      <c r="L31" s="20">
        <f t="shared" si="4"/>
        <v>0</v>
      </c>
      <c r="M31" s="3" t="s">
        <v>85</v>
      </c>
      <c r="N31" s="20">
        <f t="shared" si="5"/>
        <v>3003</v>
      </c>
      <c r="O31" s="7" t="s">
        <v>73</v>
      </c>
      <c r="P31" s="26">
        <f t="shared" si="6"/>
        <v>4004</v>
      </c>
      <c r="Q31" s="3" t="s">
        <v>73</v>
      </c>
      <c r="R31" s="26">
        <f t="shared" si="7"/>
        <v>4004</v>
      </c>
      <c r="S31" s="3" t="s">
        <v>73</v>
      </c>
      <c r="T31" s="26">
        <f t="shared" si="8"/>
        <v>4004</v>
      </c>
      <c r="U31" s="3" t="s">
        <v>73</v>
      </c>
      <c r="V31" s="26">
        <f t="shared" si="9"/>
        <v>4004</v>
      </c>
      <c r="W31" s="3" t="s">
        <v>73</v>
      </c>
      <c r="X31" s="26">
        <f t="shared" si="10"/>
        <v>4004</v>
      </c>
      <c r="Y31" s="3" t="s">
        <v>74</v>
      </c>
      <c r="Z31" s="26">
        <f t="shared" si="11"/>
        <v>3003</v>
      </c>
      <c r="AA31" s="3" t="s">
        <v>73</v>
      </c>
      <c r="AB31" s="26">
        <f t="shared" si="12"/>
        <v>4004</v>
      </c>
      <c r="AC31" s="3" t="s">
        <v>73</v>
      </c>
      <c r="AD31" s="26">
        <f t="shared" si="13"/>
        <v>4004</v>
      </c>
      <c r="AE31" s="3" t="s">
        <v>74</v>
      </c>
      <c r="AF31" s="26">
        <f t="shared" si="14"/>
        <v>3003</v>
      </c>
      <c r="AG31" s="3" t="s">
        <v>73</v>
      </c>
      <c r="AH31" s="26">
        <f t="shared" si="15"/>
        <v>4004</v>
      </c>
      <c r="AI31" s="3" t="s">
        <v>73</v>
      </c>
      <c r="AJ31" s="26">
        <f t="shared" si="16"/>
        <v>4004</v>
      </c>
      <c r="AK31" s="3" t="s">
        <v>74</v>
      </c>
      <c r="AL31" s="26">
        <f t="shared" si="17"/>
        <v>3003</v>
      </c>
      <c r="AM31" s="3" t="s">
        <v>74</v>
      </c>
      <c r="AN31" s="26">
        <f t="shared" si="18"/>
        <v>3003</v>
      </c>
      <c r="AO31" s="3" t="s">
        <v>73</v>
      </c>
      <c r="AP31" s="26">
        <f t="shared" si="19"/>
        <v>4004</v>
      </c>
      <c r="AQ31" s="3" t="s">
        <v>75</v>
      </c>
      <c r="AR31" s="26">
        <f t="shared" si="20"/>
        <v>1001</v>
      </c>
      <c r="AS31" s="3" t="s">
        <v>75</v>
      </c>
      <c r="AT31" s="26">
        <f t="shared" si="21"/>
        <v>1001</v>
      </c>
      <c r="AU31" s="3" t="s">
        <v>75</v>
      </c>
      <c r="AV31" s="26">
        <f t="shared" si="22"/>
        <v>1001</v>
      </c>
      <c r="AW31" s="3" t="s">
        <v>75</v>
      </c>
      <c r="AX31" s="26">
        <f t="shared" si="23"/>
        <v>1001</v>
      </c>
      <c r="AY31" s="3" t="s">
        <v>75</v>
      </c>
      <c r="AZ31" s="26">
        <f t="shared" si="24"/>
        <v>1001</v>
      </c>
      <c r="BA31" s="3" t="s">
        <v>75</v>
      </c>
      <c r="BB31" s="26">
        <f t="shared" si="25"/>
        <v>1001</v>
      </c>
      <c r="BC31" s="3" t="s">
        <v>75</v>
      </c>
      <c r="BD31" s="26">
        <f t="shared" si="26"/>
        <v>1001</v>
      </c>
      <c r="BE31" s="3" t="s">
        <v>75</v>
      </c>
      <c r="BF31" s="26">
        <f t="shared" si="27"/>
        <v>1001</v>
      </c>
      <c r="BG31" s="3" t="s">
        <v>75</v>
      </c>
      <c r="BH31" s="26">
        <f t="shared" si="28"/>
        <v>1001</v>
      </c>
      <c r="BI31" s="3" t="s">
        <v>75</v>
      </c>
      <c r="BJ31" s="26">
        <f t="shared" si="29"/>
        <v>1001</v>
      </c>
      <c r="BK31" s="3" t="s">
        <v>75</v>
      </c>
      <c r="BL31" s="26">
        <f t="shared" si="30"/>
        <v>1001</v>
      </c>
      <c r="BM31" s="3" t="s">
        <v>75</v>
      </c>
      <c r="BN31" s="26">
        <f t="shared" si="31"/>
        <v>1001</v>
      </c>
      <c r="BO31" s="3" t="s">
        <v>75</v>
      </c>
      <c r="BP31" s="26">
        <f t="shared" si="32"/>
        <v>1001</v>
      </c>
      <c r="BQ31" s="3" t="s">
        <v>75</v>
      </c>
      <c r="BR31" s="26">
        <f t="shared" si="33"/>
        <v>1001</v>
      </c>
      <c r="BS31" s="3" t="s">
        <v>75</v>
      </c>
      <c r="BT31" s="26">
        <f t="shared" si="34"/>
        <v>1001</v>
      </c>
      <c r="BU31" s="3" t="s">
        <v>75</v>
      </c>
      <c r="BV31" s="26">
        <f t="shared" si="35"/>
        <v>1001</v>
      </c>
      <c r="BW31" s="3" t="s">
        <v>75</v>
      </c>
      <c r="BX31" s="26">
        <f t="shared" si="36"/>
        <v>1001</v>
      </c>
      <c r="BY31" s="3" t="s">
        <v>75</v>
      </c>
      <c r="BZ31" s="26">
        <f t="shared" si="37"/>
        <v>1001</v>
      </c>
      <c r="CA31" s="3" t="s">
        <v>75</v>
      </c>
      <c r="CB31" s="26">
        <f t="shared" si="38"/>
        <v>1001</v>
      </c>
      <c r="CC31" s="3" t="s">
        <v>75</v>
      </c>
      <c r="CD31" s="26">
        <f t="shared" si="39"/>
        <v>1001</v>
      </c>
      <c r="CE31" s="3" t="s">
        <v>73</v>
      </c>
      <c r="CF31" s="26">
        <f t="shared" si="40"/>
        <v>4004</v>
      </c>
      <c r="CG31" s="3" t="s">
        <v>73</v>
      </c>
      <c r="CH31" s="26">
        <f t="shared" si="41"/>
        <v>4004</v>
      </c>
      <c r="CI31" s="3" t="s">
        <v>73</v>
      </c>
      <c r="CJ31" s="26">
        <f t="shared" si="42"/>
        <v>4004</v>
      </c>
      <c r="CK31" s="3" t="s">
        <v>73</v>
      </c>
      <c r="CL31" s="26">
        <f t="shared" si="43"/>
        <v>4004</v>
      </c>
      <c r="CM31" s="3" t="s">
        <v>74</v>
      </c>
      <c r="CN31" s="26">
        <f t="shared" si="44"/>
        <v>3003</v>
      </c>
      <c r="CO31" s="3" t="s">
        <v>74</v>
      </c>
      <c r="CP31" s="26">
        <f t="shared" si="45"/>
        <v>3003</v>
      </c>
      <c r="CQ31" s="3" t="s">
        <v>73</v>
      </c>
      <c r="CR31" s="26">
        <f t="shared" si="46"/>
        <v>4004</v>
      </c>
      <c r="CS31" s="3" t="s">
        <v>73</v>
      </c>
      <c r="CT31" s="26">
        <f t="shared" si="47"/>
        <v>4004</v>
      </c>
      <c r="CU31" s="3" t="s">
        <v>75</v>
      </c>
      <c r="CV31" s="26">
        <f t="shared" si="48"/>
        <v>1001</v>
      </c>
      <c r="CW31" s="3" t="s">
        <v>75</v>
      </c>
      <c r="CX31" s="26">
        <f t="shared" si="49"/>
        <v>1001</v>
      </c>
      <c r="CY31" s="3" t="s">
        <v>73</v>
      </c>
      <c r="CZ31" s="26">
        <f t="shared" si="50"/>
        <v>4004</v>
      </c>
      <c r="DA31" s="3" t="s">
        <v>73</v>
      </c>
      <c r="DB31" s="26">
        <f t="shared" si="51"/>
        <v>4004</v>
      </c>
      <c r="DC31" s="3" t="s">
        <v>75</v>
      </c>
      <c r="DD31" s="26">
        <f t="shared" si="52"/>
        <v>1001</v>
      </c>
      <c r="DE31" s="3" t="s">
        <v>75</v>
      </c>
      <c r="DF31" s="26">
        <f t="shared" si="53"/>
        <v>1001</v>
      </c>
      <c r="DG31" s="3" t="s">
        <v>75</v>
      </c>
      <c r="DH31" s="26">
        <f t="shared" si="54"/>
        <v>1001</v>
      </c>
      <c r="DI31" s="3" t="s">
        <v>74</v>
      </c>
      <c r="DJ31" s="26">
        <f t="shared" si="55"/>
        <v>3003</v>
      </c>
      <c r="DK31" s="3" t="s">
        <v>73</v>
      </c>
      <c r="DL31" s="26">
        <f t="shared" si="67"/>
        <v>4004</v>
      </c>
      <c r="DM31" s="3" t="s">
        <v>73</v>
      </c>
      <c r="DN31" s="26">
        <f t="shared" si="56"/>
        <v>4004</v>
      </c>
      <c r="DO31" s="3" t="s">
        <v>73</v>
      </c>
      <c r="DP31" s="26">
        <f t="shared" si="57"/>
        <v>4004</v>
      </c>
      <c r="DQ31" s="3" t="s">
        <v>74</v>
      </c>
      <c r="DR31" s="26">
        <f t="shared" si="58"/>
        <v>3003</v>
      </c>
      <c r="DS31" s="3" t="s">
        <v>74</v>
      </c>
      <c r="DT31" s="26">
        <f t="shared" si="59"/>
        <v>3003</v>
      </c>
      <c r="DU31" s="3" t="s">
        <v>73</v>
      </c>
      <c r="DV31" s="26">
        <f t="shared" si="60"/>
        <v>4004</v>
      </c>
      <c r="DW31" s="3" t="s">
        <v>73</v>
      </c>
      <c r="DX31" s="26">
        <f t="shared" si="61"/>
        <v>4004</v>
      </c>
      <c r="DY31" s="3" t="s">
        <v>73</v>
      </c>
      <c r="DZ31" s="26">
        <f t="shared" si="62"/>
        <v>4004</v>
      </c>
      <c r="EA31" s="3" t="s">
        <v>73</v>
      </c>
      <c r="EB31" s="26">
        <f t="shared" si="63"/>
        <v>4004</v>
      </c>
      <c r="EC31" s="3" t="s">
        <v>74</v>
      </c>
      <c r="ED31" s="26">
        <f t="shared" si="64"/>
        <v>3003</v>
      </c>
      <c r="EE31" s="3" t="s">
        <v>73</v>
      </c>
      <c r="EF31" s="26">
        <f t="shared" si="65"/>
        <v>4004</v>
      </c>
      <c r="EG31" s="3" t="s">
        <v>73</v>
      </c>
      <c r="EH31" s="26">
        <f t="shared" si="66"/>
        <v>4004</v>
      </c>
    </row>
    <row r="32" spans="1:138" ht="13.2" x14ac:dyDescent="0.25">
      <c r="A32" s="2">
        <v>44249.470087708338</v>
      </c>
      <c r="B32" s="3" t="s">
        <v>68</v>
      </c>
      <c r="C32" s="20">
        <f>VLOOKUP(B32,'Parte 1'!$C$5:$D$11,2,FALSE)</f>
        <v>100001</v>
      </c>
      <c r="D32" s="3" t="s">
        <v>69</v>
      </c>
      <c r="E32" s="20">
        <f t="shared" si="0"/>
        <v>1</v>
      </c>
      <c r="F32" s="20">
        <f t="shared" si="1"/>
        <v>100001</v>
      </c>
      <c r="G32" s="3">
        <v>8</v>
      </c>
      <c r="H32" s="22">
        <f t="shared" si="2"/>
        <v>800008</v>
      </c>
      <c r="I32" s="3" t="s">
        <v>70</v>
      </c>
      <c r="J32" s="20">
        <f t="shared" si="3"/>
        <v>500005</v>
      </c>
      <c r="K32" s="3"/>
      <c r="L32" s="20">
        <f t="shared" si="4"/>
        <v>0</v>
      </c>
      <c r="M32" s="3" t="s">
        <v>85</v>
      </c>
      <c r="N32" s="20">
        <f t="shared" si="5"/>
        <v>300003</v>
      </c>
      <c r="O32" s="7" t="s">
        <v>72</v>
      </c>
      <c r="P32" s="26">
        <f t="shared" si="6"/>
        <v>500005</v>
      </c>
      <c r="Q32" s="3" t="s">
        <v>73</v>
      </c>
      <c r="R32" s="26">
        <f t="shared" si="7"/>
        <v>400004</v>
      </c>
      <c r="S32" s="3" t="s">
        <v>74</v>
      </c>
      <c r="T32" s="26">
        <f t="shared" si="8"/>
        <v>300003</v>
      </c>
      <c r="U32" s="3" t="s">
        <v>72</v>
      </c>
      <c r="V32" s="26">
        <f t="shared" si="9"/>
        <v>500005</v>
      </c>
      <c r="W32" s="3" t="s">
        <v>72</v>
      </c>
      <c r="X32" s="26">
        <f t="shared" si="10"/>
        <v>500005</v>
      </c>
      <c r="Y32" s="3" t="s">
        <v>73</v>
      </c>
      <c r="Z32" s="26">
        <f t="shared" si="11"/>
        <v>400004</v>
      </c>
      <c r="AA32" s="3" t="s">
        <v>72</v>
      </c>
      <c r="AB32" s="26">
        <f t="shared" si="12"/>
        <v>500005</v>
      </c>
      <c r="AC32" s="3" t="s">
        <v>72</v>
      </c>
      <c r="AD32" s="26">
        <f t="shared" si="13"/>
        <v>500005</v>
      </c>
      <c r="AE32" s="3" t="s">
        <v>72</v>
      </c>
      <c r="AF32" s="26">
        <f t="shared" si="14"/>
        <v>500005</v>
      </c>
      <c r="AG32" s="3" t="s">
        <v>72</v>
      </c>
      <c r="AH32" s="26">
        <f t="shared" si="15"/>
        <v>500005</v>
      </c>
      <c r="AI32" s="3" t="s">
        <v>72</v>
      </c>
      <c r="AJ32" s="26">
        <f t="shared" si="16"/>
        <v>500005</v>
      </c>
      <c r="AK32" s="3" t="s">
        <v>73</v>
      </c>
      <c r="AL32" s="26">
        <f t="shared" si="17"/>
        <v>400004</v>
      </c>
      <c r="AM32" s="3" t="s">
        <v>72</v>
      </c>
      <c r="AN32" s="26">
        <f t="shared" si="18"/>
        <v>500005</v>
      </c>
      <c r="AO32" s="3" t="s">
        <v>73</v>
      </c>
      <c r="AP32" s="26">
        <f t="shared" si="19"/>
        <v>400004</v>
      </c>
      <c r="AQ32" s="3" t="s">
        <v>74</v>
      </c>
      <c r="AR32" s="26">
        <f t="shared" si="20"/>
        <v>300003</v>
      </c>
      <c r="AS32" s="3" t="s">
        <v>73</v>
      </c>
      <c r="AT32" s="26">
        <f t="shared" si="21"/>
        <v>400004</v>
      </c>
      <c r="AU32" s="3" t="s">
        <v>73</v>
      </c>
      <c r="AV32" s="26">
        <f t="shared" si="22"/>
        <v>400004</v>
      </c>
      <c r="AW32" s="3" t="s">
        <v>74</v>
      </c>
      <c r="AX32" s="26">
        <f t="shared" si="23"/>
        <v>300003</v>
      </c>
      <c r="AY32" s="3" t="s">
        <v>72</v>
      </c>
      <c r="AZ32" s="26">
        <f t="shared" si="24"/>
        <v>500005</v>
      </c>
      <c r="BA32" s="3" t="s">
        <v>72</v>
      </c>
      <c r="BB32" s="26">
        <f t="shared" si="25"/>
        <v>500005</v>
      </c>
      <c r="BC32" s="3" t="s">
        <v>73</v>
      </c>
      <c r="BD32" s="26">
        <f t="shared" si="26"/>
        <v>400004</v>
      </c>
      <c r="BE32" s="3" t="s">
        <v>73</v>
      </c>
      <c r="BF32" s="26">
        <f t="shared" si="27"/>
        <v>400004</v>
      </c>
      <c r="BG32" s="3" t="s">
        <v>72</v>
      </c>
      <c r="BH32" s="26">
        <f t="shared" si="28"/>
        <v>500005</v>
      </c>
      <c r="BI32" s="3" t="s">
        <v>72</v>
      </c>
      <c r="BJ32" s="26">
        <f t="shared" si="29"/>
        <v>500005</v>
      </c>
      <c r="BK32" s="3" t="s">
        <v>72</v>
      </c>
      <c r="BL32" s="26">
        <f t="shared" si="30"/>
        <v>500005</v>
      </c>
      <c r="BM32" s="3" t="s">
        <v>72</v>
      </c>
      <c r="BN32" s="26">
        <f t="shared" si="31"/>
        <v>500005</v>
      </c>
      <c r="BO32" s="3" t="s">
        <v>72</v>
      </c>
      <c r="BP32" s="26">
        <f t="shared" si="32"/>
        <v>500005</v>
      </c>
      <c r="BQ32" s="3" t="s">
        <v>73</v>
      </c>
      <c r="BR32" s="26">
        <f t="shared" si="33"/>
        <v>400004</v>
      </c>
      <c r="BS32" s="3" t="s">
        <v>80</v>
      </c>
      <c r="BT32" s="26">
        <f t="shared" si="34"/>
        <v>200002</v>
      </c>
      <c r="BU32" s="3" t="s">
        <v>80</v>
      </c>
      <c r="BV32" s="26">
        <f t="shared" si="35"/>
        <v>200002</v>
      </c>
      <c r="BW32" s="3" t="s">
        <v>80</v>
      </c>
      <c r="BX32" s="26">
        <f t="shared" si="36"/>
        <v>200002</v>
      </c>
      <c r="BY32" s="3" t="s">
        <v>80</v>
      </c>
      <c r="BZ32" s="26">
        <f t="shared" si="37"/>
        <v>200002</v>
      </c>
      <c r="CA32" s="3" t="s">
        <v>73</v>
      </c>
      <c r="CB32" s="26">
        <f t="shared" si="38"/>
        <v>400004</v>
      </c>
      <c r="CC32" s="3" t="s">
        <v>73</v>
      </c>
      <c r="CD32" s="26">
        <f t="shared" si="39"/>
        <v>400004</v>
      </c>
      <c r="CE32" s="3" t="s">
        <v>73</v>
      </c>
      <c r="CF32" s="26">
        <f t="shared" si="40"/>
        <v>400004</v>
      </c>
      <c r="CG32" s="3" t="s">
        <v>73</v>
      </c>
      <c r="CH32" s="26">
        <f t="shared" si="41"/>
        <v>400004</v>
      </c>
      <c r="CI32" s="3" t="s">
        <v>73</v>
      </c>
      <c r="CJ32" s="26">
        <f t="shared" si="42"/>
        <v>400004</v>
      </c>
      <c r="CK32" s="3" t="s">
        <v>73</v>
      </c>
      <c r="CL32" s="26">
        <f t="shared" si="43"/>
        <v>400004</v>
      </c>
      <c r="CM32" s="3" t="s">
        <v>73</v>
      </c>
      <c r="CN32" s="26">
        <f t="shared" si="44"/>
        <v>400004</v>
      </c>
      <c r="CO32" s="3" t="s">
        <v>73</v>
      </c>
      <c r="CP32" s="26">
        <f t="shared" si="45"/>
        <v>400004</v>
      </c>
      <c r="CQ32" s="3" t="s">
        <v>73</v>
      </c>
      <c r="CR32" s="26">
        <f t="shared" si="46"/>
        <v>400004</v>
      </c>
      <c r="CS32" s="3" t="s">
        <v>73</v>
      </c>
      <c r="CT32" s="26">
        <f t="shared" si="47"/>
        <v>400004</v>
      </c>
      <c r="CU32" s="3" t="s">
        <v>72</v>
      </c>
      <c r="CV32" s="26">
        <f t="shared" si="48"/>
        <v>500005</v>
      </c>
      <c r="CW32" s="3" t="s">
        <v>72</v>
      </c>
      <c r="CX32" s="26">
        <f t="shared" si="49"/>
        <v>500005</v>
      </c>
      <c r="CY32" s="3" t="s">
        <v>72</v>
      </c>
      <c r="CZ32" s="26">
        <f t="shared" si="50"/>
        <v>500005</v>
      </c>
      <c r="DA32" s="3" t="s">
        <v>72</v>
      </c>
      <c r="DB32" s="26">
        <f t="shared" si="51"/>
        <v>500005</v>
      </c>
      <c r="DC32" s="3" t="s">
        <v>72</v>
      </c>
      <c r="DD32" s="26">
        <f t="shared" si="52"/>
        <v>500005</v>
      </c>
      <c r="DE32" s="3" t="s">
        <v>72</v>
      </c>
      <c r="DF32" s="26">
        <f t="shared" si="53"/>
        <v>500005</v>
      </c>
      <c r="DG32" s="3" t="s">
        <v>73</v>
      </c>
      <c r="DH32" s="26">
        <f t="shared" si="54"/>
        <v>400004</v>
      </c>
      <c r="DI32" s="3" t="s">
        <v>73</v>
      </c>
      <c r="DJ32" s="26">
        <f t="shared" si="55"/>
        <v>400004</v>
      </c>
      <c r="DK32" s="3" t="s">
        <v>72</v>
      </c>
      <c r="DL32" s="26">
        <f t="shared" si="67"/>
        <v>500005</v>
      </c>
      <c r="DM32" s="3" t="s">
        <v>72</v>
      </c>
      <c r="DN32" s="26">
        <f t="shared" si="56"/>
        <v>500005</v>
      </c>
      <c r="DO32" s="3" t="s">
        <v>72</v>
      </c>
      <c r="DP32" s="26">
        <f t="shared" si="57"/>
        <v>500005</v>
      </c>
      <c r="DQ32" s="3" t="s">
        <v>73</v>
      </c>
      <c r="DR32" s="26">
        <f t="shared" si="58"/>
        <v>400004</v>
      </c>
      <c r="DS32" s="3" t="s">
        <v>72</v>
      </c>
      <c r="DT32" s="26">
        <f t="shared" si="59"/>
        <v>500005</v>
      </c>
      <c r="DU32" s="3" t="s">
        <v>72</v>
      </c>
      <c r="DV32" s="26">
        <f t="shared" si="60"/>
        <v>500005</v>
      </c>
      <c r="DW32" s="3" t="s">
        <v>72</v>
      </c>
      <c r="DX32" s="26">
        <f t="shared" si="61"/>
        <v>500005</v>
      </c>
      <c r="DY32" s="3" t="s">
        <v>72</v>
      </c>
      <c r="DZ32" s="26">
        <f t="shared" si="62"/>
        <v>500005</v>
      </c>
      <c r="EA32" s="3" t="s">
        <v>73</v>
      </c>
      <c r="EB32" s="26">
        <f t="shared" si="63"/>
        <v>400004</v>
      </c>
      <c r="EC32" s="3" t="s">
        <v>74</v>
      </c>
      <c r="ED32" s="26">
        <f t="shared" si="64"/>
        <v>300003</v>
      </c>
      <c r="EE32" s="3" t="s">
        <v>74</v>
      </c>
      <c r="EF32" s="26">
        <f t="shared" si="65"/>
        <v>300003</v>
      </c>
      <c r="EG32" s="3" t="s">
        <v>73</v>
      </c>
      <c r="EH32" s="26">
        <f t="shared" si="66"/>
        <v>400004</v>
      </c>
    </row>
    <row r="33" spans="1:138" ht="13.2" x14ac:dyDescent="0.25">
      <c r="A33" s="2">
        <v>44249.474693229167</v>
      </c>
      <c r="B33" s="3" t="s">
        <v>78</v>
      </c>
      <c r="C33" s="20">
        <f>VLOOKUP(B33,'Parte 1'!$C$5:$D$11,2,FALSE)</f>
        <v>1001</v>
      </c>
      <c r="D33" s="3" t="s">
        <v>69</v>
      </c>
      <c r="E33" s="20">
        <f t="shared" si="0"/>
        <v>1</v>
      </c>
      <c r="F33" s="20">
        <f t="shared" si="1"/>
        <v>1001</v>
      </c>
      <c r="G33" s="3">
        <v>5</v>
      </c>
      <c r="H33" s="22">
        <f t="shared" si="2"/>
        <v>5005</v>
      </c>
      <c r="I33" s="3" t="s">
        <v>70</v>
      </c>
      <c r="J33" s="20">
        <f t="shared" si="3"/>
        <v>5005</v>
      </c>
      <c r="K33" s="3"/>
      <c r="L33" s="20">
        <f t="shared" si="4"/>
        <v>0</v>
      </c>
      <c r="M33" s="3" t="s">
        <v>85</v>
      </c>
      <c r="N33" s="20">
        <f t="shared" si="5"/>
        <v>3003</v>
      </c>
      <c r="O33" s="7" t="s">
        <v>72</v>
      </c>
      <c r="P33" s="26">
        <f t="shared" si="6"/>
        <v>5005</v>
      </c>
      <c r="Q33" s="3" t="s">
        <v>72</v>
      </c>
      <c r="R33" s="26">
        <f t="shared" si="7"/>
        <v>5005</v>
      </c>
      <c r="S33" s="3" t="s">
        <v>72</v>
      </c>
      <c r="T33" s="26">
        <f t="shared" si="8"/>
        <v>5005</v>
      </c>
      <c r="U33" s="3" t="s">
        <v>72</v>
      </c>
      <c r="V33" s="26">
        <f t="shared" si="9"/>
        <v>5005</v>
      </c>
      <c r="W33" s="3" t="s">
        <v>72</v>
      </c>
      <c r="X33" s="26">
        <f t="shared" si="10"/>
        <v>5005</v>
      </c>
      <c r="Y33" s="3" t="s">
        <v>72</v>
      </c>
      <c r="Z33" s="26">
        <f t="shared" si="11"/>
        <v>5005</v>
      </c>
      <c r="AA33" s="3" t="s">
        <v>72</v>
      </c>
      <c r="AB33" s="26">
        <f t="shared" si="12"/>
        <v>5005</v>
      </c>
      <c r="AC33" s="3" t="s">
        <v>72</v>
      </c>
      <c r="AD33" s="26">
        <f t="shared" si="13"/>
        <v>5005</v>
      </c>
      <c r="AE33" s="3" t="s">
        <v>72</v>
      </c>
      <c r="AF33" s="26">
        <f t="shared" si="14"/>
        <v>5005</v>
      </c>
      <c r="AG33" s="3" t="s">
        <v>72</v>
      </c>
      <c r="AH33" s="26">
        <f t="shared" si="15"/>
        <v>5005</v>
      </c>
      <c r="AI33" s="3" t="s">
        <v>72</v>
      </c>
      <c r="AJ33" s="26">
        <f t="shared" si="16"/>
        <v>5005</v>
      </c>
      <c r="AK33" s="3" t="s">
        <v>73</v>
      </c>
      <c r="AL33" s="26">
        <f t="shared" si="17"/>
        <v>4004</v>
      </c>
      <c r="AM33" s="3" t="s">
        <v>72</v>
      </c>
      <c r="AN33" s="26">
        <f t="shared" si="18"/>
        <v>5005</v>
      </c>
      <c r="AO33" s="3" t="s">
        <v>73</v>
      </c>
      <c r="AP33" s="26">
        <f t="shared" si="19"/>
        <v>4004</v>
      </c>
      <c r="AQ33" s="3" t="s">
        <v>72</v>
      </c>
      <c r="AR33" s="26">
        <f t="shared" si="20"/>
        <v>5005</v>
      </c>
      <c r="AS33" s="3" t="s">
        <v>73</v>
      </c>
      <c r="AT33" s="26">
        <f t="shared" si="21"/>
        <v>4004</v>
      </c>
      <c r="AU33" s="3" t="s">
        <v>72</v>
      </c>
      <c r="AV33" s="26">
        <f t="shared" si="22"/>
        <v>5005</v>
      </c>
      <c r="AW33" s="3" t="s">
        <v>72</v>
      </c>
      <c r="AX33" s="26">
        <f t="shared" si="23"/>
        <v>5005</v>
      </c>
      <c r="AY33" s="3" t="s">
        <v>72</v>
      </c>
      <c r="AZ33" s="26">
        <f t="shared" si="24"/>
        <v>5005</v>
      </c>
      <c r="BA33" s="3" t="s">
        <v>72</v>
      </c>
      <c r="BB33" s="26">
        <f t="shared" si="25"/>
        <v>5005</v>
      </c>
      <c r="BC33" s="3" t="s">
        <v>73</v>
      </c>
      <c r="BD33" s="26">
        <f t="shared" si="26"/>
        <v>4004</v>
      </c>
      <c r="BE33" s="3" t="s">
        <v>73</v>
      </c>
      <c r="BF33" s="26">
        <f t="shared" si="27"/>
        <v>4004</v>
      </c>
      <c r="BG33" s="3" t="s">
        <v>73</v>
      </c>
      <c r="BH33" s="26">
        <f t="shared" si="28"/>
        <v>4004</v>
      </c>
      <c r="BI33" s="3" t="s">
        <v>73</v>
      </c>
      <c r="BJ33" s="26">
        <f t="shared" si="29"/>
        <v>4004</v>
      </c>
      <c r="BK33" s="3" t="s">
        <v>72</v>
      </c>
      <c r="BL33" s="26">
        <f t="shared" si="30"/>
        <v>5005</v>
      </c>
      <c r="BM33" s="3" t="s">
        <v>73</v>
      </c>
      <c r="BN33" s="26">
        <f t="shared" si="31"/>
        <v>4004</v>
      </c>
      <c r="BO33" s="3" t="s">
        <v>72</v>
      </c>
      <c r="BP33" s="26">
        <f t="shared" si="32"/>
        <v>5005</v>
      </c>
      <c r="BQ33" s="3" t="s">
        <v>72</v>
      </c>
      <c r="BR33" s="26">
        <f t="shared" si="33"/>
        <v>5005</v>
      </c>
      <c r="BS33" s="3" t="s">
        <v>72</v>
      </c>
      <c r="BT33" s="26">
        <f t="shared" si="34"/>
        <v>5005</v>
      </c>
      <c r="BU33" s="3" t="s">
        <v>72</v>
      </c>
      <c r="BV33" s="26">
        <f t="shared" si="35"/>
        <v>5005</v>
      </c>
      <c r="BW33" s="3" t="s">
        <v>72</v>
      </c>
      <c r="BX33" s="26">
        <f t="shared" si="36"/>
        <v>5005</v>
      </c>
      <c r="BY33" s="3" t="s">
        <v>72</v>
      </c>
      <c r="BZ33" s="26">
        <f t="shared" si="37"/>
        <v>5005</v>
      </c>
      <c r="CA33" s="3" t="s">
        <v>72</v>
      </c>
      <c r="CB33" s="26">
        <f t="shared" si="38"/>
        <v>5005</v>
      </c>
      <c r="CC33" s="3" t="s">
        <v>72</v>
      </c>
      <c r="CD33" s="26">
        <f t="shared" si="39"/>
        <v>5005</v>
      </c>
      <c r="CE33" s="3" t="s">
        <v>72</v>
      </c>
      <c r="CF33" s="26">
        <f t="shared" si="40"/>
        <v>5005</v>
      </c>
      <c r="CG33" s="3" t="s">
        <v>73</v>
      </c>
      <c r="CH33" s="26">
        <f t="shared" si="41"/>
        <v>4004</v>
      </c>
      <c r="CI33" s="3" t="s">
        <v>73</v>
      </c>
      <c r="CJ33" s="26">
        <f t="shared" si="42"/>
        <v>4004</v>
      </c>
      <c r="CK33" s="3" t="s">
        <v>73</v>
      </c>
      <c r="CL33" s="26">
        <f t="shared" si="43"/>
        <v>4004</v>
      </c>
      <c r="CM33" s="3" t="s">
        <v>72</v>
      </c>
      <c r="CN33" s="26">
        <f t="shared" si="44"/>
        <v>5005</v>
      </c>
      <c r="CO33" s="3" t="s">
        <v>74</v>
      </c>
      <c r="CP33" s="26">
        <f t="shared" si="45"/>
        <v>3003</v>
      </c>
      <c r="CQ33" s="3" t="s">
        <v>72</v>
      </c>
      <c r="CR33" s="26">
        <f t="shared" si="46"/>
        <v>5005</v>
      </c>
      <c r="CS33" s="3" t="s">
        <v>72</v>
      </c>
      <c r="CT33" s="26">
        <f t="shared" si="47"/>
        <v>5005</v>
      </c>
      <c r="CU33" s="3" t="s">
        <v>72</v>
      </c>
      <c r="CV33" s="26">
        <f t="shared" si="48"/>
        <v>5005</v>
      </c>
      <c r="CW33" s="3" t="s">
        <v>72</v>
      </c>
      <c r="CX33" s="26">
        <f t="shared" si="49"/>
        <v>5005</v>
      </c>
      <c r="CY33" s="3" t="s">
        <v>72</v>
      </c>
      <c r="CZ33" s="26">
        <f t="shared" si="50"/>
        <v>5005</v>
      </c>
      <c r="DA33" s="3" t="s">
        <v>72</v>
      </c>
      <c r="DB33" s="26">
        <f t="shared" si="51"/>
        <v>5005</v>
      </c>
      <c r="DC33" s="3" t="s">
        <v>72</v>
      </c>
      <c r="DD33" s="26">
        <f t="shared" si="52"/>
        <v>5005</v>
      </c>
      <c r="DE33" s="3" t="s">
        <v>75</v>
      </c>
      <c r="DF33" s="26">
        <f t="shared" si="53"/>
        <v>1001</v>
      </c>
      <c r="DG33" s="3" t="s">
        <v>72</v>
      </c>
      <c r="DH33" s="26">
        <f t="shared" si="54"/>
        <v>5005</v>
      </c>
      <c r="DI33" s="3" t="s">
        <v>73</v>
      </c>
      <c r="DJ33" s="26">
        <f t="shared" si="55"/>
        <v>4004</v>
      </c>
      <c r="DK33" s="3" t="s">
        <v>72</v>
      </c>
      <c r="DL33" s="26">
        <f t="shared" si="67"/>
        <v>5005</v>
      </c>
      <c r="DM33" s="3" t="s">
        <v>72</v>
      </c>
      <c r="DN33" s="26">
        <f t="shared" si="56"/>
        <v>5005</v>
      </c>
      <c r="DO33" s="3" t="s">
        <v>72</v>
      </c>
      <c r="DP33" s="26">
        <f t="shared" si="57"/>
        <v>5005</v>
      </c>
      <c r="DQ33" s="3" t="s">
        <v>72</v>
      </c>
      <c r="DR33" s="26">
        <f t="shared" si="58"/>
        <v>5005</v>
      </c>
      <c r="DS33" s="3" t="s">
        <v>72</v>
      </c>
      <c r="DT33" s="26">
        <f t="shared" si="59"/>
        <v>5005</v>
      </c>
      <c r="DU33" s="3" t="s">
        <v>72</v>
      </c>
      <c r="DV33" s="26">
        <f t="shared" si="60"/>
        <v>5005</v>
      </c>
      <c r="DW33" s="3" t="s">
        <v>72</v>
      </c>
      <c r="DX33" s="26">
        <f t="shared" si="61"/>
        <v>5005</v>
      </c>
      <c r="DY33" s="3" t="s">
        <v>72</v>
      </c>
      <c r="DZ33" s="26">
        <f t="shared" si="62"/>
        <v>5005</v>
      </c>
      <c r="EA33" s="3" t="s">
        <v>72</v>
      </c>
      <c r="EB33" s="26">
        <f t="shared" si="63"/>
        <v>5005</v>
      </c>
      <c r="EC33" s="3" t="s">
        <v>72</v>
      </c>
      <c r="ED33" s="26">
        <f t="shared" si="64"/>
        <v>5005</v>
      </c>
      <c r="EE33" s="3" t="s">
        <v>72</v>
      </c>
      <c r="EF33" s="26">
        <f t="shared" si="65"/>
        <v>5005</v>
      </c>
      <c r="EG33" s="3" t="s">
        <v>72</v>
      </c>
      <c r="EH33" s="26">
        <f t="shared" si="66"/>
        <v>5005</v>
      </c>
    </row>
    <row r="34" spans="1:138" ht="13.2" x14ac:dyDescent="0.25">
      <c r="A34" s="2">
        <v>44249.475584618056</v>
      </c>
      <c r="B34" s="3" t="s">
        <v>84</v>
      </c>
      <c r="C34" s="20">
        <f>VLOOKUP(B34,'Parte 1'!$C$5:$D$11,2,FALSE)</f>
        <v>1</v>
      </c>
      <c r="D34" s="3" t="s">
        <v>76</v>
      </c>
      <c r="E34" s="20">
        <f t="shared" si="0"/>
        <v>11</v>
      </c>
      <c r="F34" s="20">
        <f t="shared" si="1"/>
        <v>11</v>
      </c>
      <c r="G34" s="3">
        <v>5</v>
      </c>
      <c r="H34" s="22">
        <f t="shared" si="2"/>
        <v>55</v>
      </c>
      <c r="I34" s="3" t="s">
        <v>70</v>
      </c>
      <c r="J34" s="20">
        <f t="shared" si="3"/>
        <v>55</v>
      </c>
      <c r="K34" s="3"/>
      <c r="L34" s="20">
        <f t="shared" si="4"/>
        <v>0</v>
      </c>
      <c r="M34" s="3" t="s">
        <v>85</v>
      </c>
      <c r="N34" s="20">
        <f t="shared" si="5"/>
        <v>33</v>
      </c>
      <c r="O34" s="7" t="s">
        <v>73</v>
      </c>
      <c r="P34" s="26">
        <f t="shared" si="6"/>
        <v>44</v>
      </c>
      <c r="Q34" s="3" t="s">
        <v>73</v>
      </c>
      <c r="R34" s="26">
        <f t="shared" si="7"/>
        <v>44</v>
      </c>
      <c r="S34" s="3" t="s">
        <v>73</v>
      </c>
      <c r="T34" s="26">
        <f t="shared" si="8"/>
        <v>44</v>
      </c>
      <c r="U34" s="3" t="s">
        <v>73</v>
      </c>
      <c r="V34" s="26">
        <f t="shared" si="9"/>
        <v>44</v>
      </c>
      <c r="W34" s="3" t="s">
        <v>72</v>
      </c>
      <c r="X34" s="26">
        <f t="shared" si="10"/>
        <v>55</v>
      </c>
      <c r="Y34" s="3" t="s">
        <v>73</v>
      </c>
      <c r="Z34" s="26">
        <f t="shared" si="11"/>
        <v>44</v>
      </c>
      <c r="AA34" s="3" t="s">
        <v>72</v>
      </c>
      <c r="AB34" s="26">
        <f t="shared" si="12"/>
        <v>55</v>
      </c>
      <c r="AC34" s="3" t="s">
        <v>73</v>
      </c>
      <c r="AD34" s="26">
        <f t="shared" si="13"/>
        <v>44</v>
      </c>
      <c r="AE34" s="3" t="s">
        <v>73</v>
      </c>
      <c r="AF34" s="26">
        <f t="shared" si="14"/>
        <v>44</v>
      </c>
      <c r="AG34" s="3" t="s">
        <v>73</v>
      </c>
      <c r="AH34" s="26">
        <f t="shared" si="15"/>
        <v>44</v>
      </c>
      <c r="AI34" s="3" t="s">
        <v>73</v>
      </c>
      <c r="AJ34" s="26">
        <f t="shared" si="16"/>
        <v>44</v>
      </c>
      <c r="AK34" s="3" t="s">
        <v>73</v>
      </c>
      <c r="AL34" s="26">
        <f t="shared" si="17"/>
        <v>44</v>
      </c>
      <c r="AM34" s="3" t="s">
        <v>73</v>
      </c>
      <c r="AN34" s="26">
        <f t="shared" si="18"/>
        <v>44</v>
      </c>
      <c r="AO34" s="3" t="s">
        <v>74</v>
      </c>
      <c r="AP34" s="26">
        <f t="shared" si="19"/>
        <v>33</v>
      </c>
      <c r="AQ34" s="3" t="s">
        <v>73</v>
      </c>
      <c r="AR34" s="26">
        <f t="shared" si="20"/>
        <v>44</v>
      </c>
      <c r="AS34" s="3" t="s">
        <v>74</v>
      </c>
      <c r="AT34" s="26">
        <f t="shared" si="21"/>
        <v>33</v>
      </c>
      <c r="AU34" s="3" t="s">
        <v>74</v>
      </c>
      <c r="AV34" s="26">
        <f t="shared" si="22"/>
        <v>33</v>
      </c>
      <c r="AW34" s="3" t="s">
        <v>73</v>
      </c>
      <c r="AX34" s="26">
        <f t="shared" si="23"/>
        <v>44</v>
      </c>
      <c r="AY34" s="3" t="s">
        <v>73</v>
      </c>
      <c r="AZ34" s="26">
        <f t="shared" si="24"/>
        <v>44</v>
      </c>
      <c r="BA34" s="3" t="s">
        <v>74</v>
      </c>
      <c r="BB34" s="26">
        <f t="shared" si="25"/>
        <v>33</v>
      </c>
      <c r="BC34" s="3" t="s">
        <v>73</v>
      </c>
      <c r="BD34" s="26">
        <f t="shared" si="26"/>
        <v>44</v>
      </c>
      <c r="BE34" s="3" t="s">
        <v>74</v>
      </c>
      <c r="BF34" s="26">
        <f t="shared" si="27"/>
        <v>33</v>
      </c>
      <c r="BG34" s="3" t="s">
        <v>73</v>
      </c>
      <c r="BH34" s="26">
        <f t="shared" si="28"/>
        <v>44</v>
      </c>
      <c r="BI34" s="3" t="s">
        <v>73</v>
      </c>
      <c r="BJ34" s="26">
        <f t="shared" si="29"/>
        <v>44</v>
      </c>
      <c r="BK34" s="3" t="s">
        <v>73</v>
      </c>
      <c r="BL34" s="26">
        <f t="shared" si="30"/>
        <v>44</v>
      </c>
      <c r="BM34" s="3" t="s">
        <v>73</v>
      </c>
      <c r="BN34" s="26">
        <f t="shared" si="31"/>
        <v>44</v>
      </c>
      <c r="BO34" s="3" t="s">
        <v>74</v>
      </c>
      <c r="BP34" s="26">
        <f t="shared" si="32"/>
        <v>33</v>
      </c>
      <c r="BQ34" s="3" t="s">
        <v>73</v>
      </c>
      <c r="BR34" s="26">
        <f t="shared" si="33"/>
        <v>44</v>
      </c>
      <c r="BS34" s="3" t="s">
        <v>74</v>
      </c>
      <c r="BT34" s="26">
        <f t="shared" si="34"/>
        <v>33</v>
      </c>
      <c r="BU34" s="3" t="s">
        <v>73</v>
      </c>
      <c r="BV34" s="26">
        <f t="shared" si="35"/>
        <v>44</v>
      </c>
      <c r="BW34" s="3" t="s">
        <v>73</v>
      </c>
      <c r="BX34" s="26">
        <f t="shared" si="36"/>
        <v>44</v>
      </c>
      <c r="BY34" s="3" t="s">
        <v>73</v>
      </c>
      <c r="BZ34" s="26">
        <f t="shared" si="37"/>
        <v>44</v>
      </c>
      <c r="CA34" s="3" t="s">
        <v>73</v>
      </c>
      <c r="CB34" s="26">
        <f t="shared" si="38"/>
        <v>44</v>
      </c>
      <c r="CC34" s="3" t="s">
        <v>73</v>
      </c>
      <c r="CD34" s="26">
        <f t="shared" si="39"/>
        <v>44</v>
      </c>
      <c r="CE34" s="3" t="s">
        <v>73</v>
      </c>
      <c r="CF34" s="26">
        <f t="shared" si="40"/>
        <v>44</v>
      </c>
      <c r="CG34" s="3" t="s">
        <v>74</v>
      </c>
      <c r="CH34" s="26">
        <f t="shared" si="41"/>
        <v>33</v>
      </c>
      <c r="CI34" s="3" t="s">
        <v>73</v>
      </c>
      <c r="CJ34" s="26">
        <f t="shared" si="42"/>
        <v>44</v>
      </c>
      <c r="CK34" s="3" t="s">
        <v>73</v>
      </c>
      <c r="CL34" s="26">
        <f t="shared" si="43"/>
        <v>44</v>
      </c>
      <c r="CM34" s="3" t="s">
        <v>73</v>
      </c>
      <c r="CN34" s="26">
        <f t="shared" si="44"/>
        <v>44</v>
      </c>
      <c r="CO34" s="3" t="s">
        <v>73</v>
      </c>
      <c r="CP34" s="26">
        <f t="shared" si="45"/>
        <v>44</v>
      </c>
      <c r="CQ34" s="3" t="s">
        <v>73</v>
      </c>
      <c r="CR34" s="26">
        <f t="shared" si="46"/>
        <v>44</v>
      </c>
      <c r="CS34" s="3" t="s">
        <v>72</v>
      </c>
      <c r="CT34" s="26">
        <f t="shared" si="47"/>
        <v>55</v>
      </c>
      <c r="CU34" s="3" t="s">
        <v>73</v>
      </c>
      <c r="CV34" s="26">
        <f t="shared" si="48"/>
        <v>44</v>
      </c>
      <c r="CW34" s="3" t="s">
        <v>75</v>
      </c>
      <c r="CX34" s="26">
        <f t="shared" si="49"/>
        <v>11</v>
      </c>
      <c r="CY34" s="3" t="s">
        <v>73</v>
      </c>
      <c r="CZ34" s="26">
        <f t="shared" si="50"/>
        <v>44</v>
      </c>
      <c r="DA34" s="3" t="s">
        <v>73</v>
      </c>
      <c r="DB34" s="26">
        <f t="shared" si="51"/>
        <v>44</v>
      </c>
      <c r="DC34" s="3" t="s">
        <v>75</v>
      </c>
      <c r="DD34" s="26">
        <f t="shared" si="52"/>
        <v>11</v>
      </c>
      <c r="DE34" s="3" t="s">
        <v>75</v>
      </c>
      <c r="DF34" s="26">
        <f t="shared" si="53"/>
        <v>11</v>
      </c>
      <c r="DG34" s="3" t="s">
        <v>75</v>
      </c>
      <c r="DH34" s="26">
        <f t="shared" si="54"/>
        <v>11</v>
      </c>
      <c r="DI34" s="3" t="s">
        <v>73</v>
      </c>
      <c r="DJ34" s="26">
        <f t="shared" si="55"/>
        <v>44</v>
      </c>
      <c r="DK34" s="3" t="s">
        <v>73</v>
      </c>
      <c r="DL34" s="26">
        <f t="shared" si="67"/>
        <v>44</v>
      </c>
      <c r="DM34" s="3" t="s">
        <v>72</v>
      </c>
      <c r="DN34" s="26">
        <f t="shared" si="56"/>
        <v>55</v>
      </c>
      <c r="DO34" s="3" t="s">
        <v>72</v>
      </c>
      <c r="DP34" s="26">
        <f t="shared" si="57"/>
        <v>55</v>
      </c>
      <c r="DQ34" s="3" t="s">
        <v>73</v>
      </c>
      <c r="DR34" s="26">
        <f t="shared" si="58"/>
        <v>44</v>
      </c>
      <c r="DS34" s="3" t="s">
        <v>73</v>
      </c>
      <c r="DT34" s="26">
        <f t="shared" si="59"/>
        <v>44</v>
      </c>
      <c r="DU34" s="3" t="s">
        <v>73</v>
      </c>
      <c r="DV34" s="26">
        <f t="shared" si="60"/>
        <v>44</v>
      </c>
      <c r="DW34" s="3" t="s">
        <v>72</v>
      </c>
      <c r="DX34" s="26">
        <f t="shared" si="61"/>
        <v>55</v>
      </c>
      <c r="DY34" s="3" t="s">
        <v>72</v>
      </c>
      <c r="DZ34" s="26">
        <f t="shared" si="62"/>
        <v>55</v>
      </c>
      <c r="EA34" s="3" t="s">
        <v>72</v>
      </c>
      <c r="EB34" s="26">
        <f t="shared" si="63"/>
        <v>55</v>
      </c>
      <c r="EC34" s="3" t="s">
        <v>73</v>
      </c>
      <c r="ED34" s="26">
        <f t="shared" si="64"/>
        <v>44</v>
      </c>
      <c r="EE34" s="3" t="s">
        <v>73</v>
      </c>
      <c r="EF34" s="26">
        <f t="shared" si="65"/>
        <v>44</v>
      </c>
      <c r="EG34" s="3" t="s">
        <v>72</v>
      </c>
      <c r="EH34" s="26">
        <f t="shared" si="66"/>
        <v>55</v>
      </c>
    </row>
    <row r="35" spans="1:138" ht="13.2" x14ac:dyDescent="0.25">
      <c r="A35" s="2">
        <v>44249.478873553242</v>
      </c>
      <c r="B35" s="3" t="s">
        <v>83</v>
      </c>
      <c r="C35" s="20">
        <f>VLOOKUP(B35,'Parte 1'!$C$5:$D$11,2,FALSE)</f>
        <v>101</v>
      </c>
      <c r="D35" s="3" t="s">
        <v>69</v>
      </c>
      <c r="E35" s="20">
        <f t="shared" si="0"/>
        <v>1</v>
      </c>
      <c r="F35" s="20">
        <f t="shared" si="1"/>
        <v>101</v>
      </c>
      <c r="G35" s="3">
        <v>4</v>
      </c>
      <c r="H35" s="22">
        <f t="shared" si="2"/>
        <v>404</v>
      </c>
      <c r="I35" s="3" t="s">
        <v>70</v>
      </c>
      <c r="J35" s="20">
        <f t="shared" si="3"/>
        <v>505</v>
      </c>
      <c r="K35" s="3"/>
      <c r="L35" s="20">
        <f t="shared" si="4"/>
        <v>0</v>
      </c>
      <c r="M35" s="3" t="s">
        <v>85</v>
      </c>
      <c r="N35" s="20">
        <f t="shared" si="5"/>
        <v>303</v>
      </c>
      <c r="O35" s="7" t="s">
        <v>73</v>
      </c>
      <c r="P35" s="26">
        <f t="shared" si="6"/>
        <v>404</v>
      </c>
      <c r="Q35" s="3" t="s">
        <v>73</v>
      </c>
      <c r="R35" s="26">
        <f t="shared" si="7"/>
        <v>404</v>
      </c>
      <c r="S35" s="3" t="s">
        <v>73</v>
      </c>
      <c r="T35" s="26">
        <f t="shared" si="8"/>
        <v>404</v>
      </c>
      <c r="U35" s="3" t="s">
        <v>73</v>
      </c>
      <c r="V35" s="26">
        <f t="shared" si="9"/>
        <v>404</v>
      </c>
      <c r="W35" s="3" t="s">
        <v>72</v>
      </c>
      <c r="X35" s="26">
        <f t="shared" si="10"/>
        <v>505</v>
      </c>
      <c r="Y35" s="3" t="s">
        <v>73</v>
      </c>
      <c r="Z35" s="26">
        <f t="shared" si="11"/>
        <v>404</v>
      </c>
      <c r="AA35" s="3" t="s">
        <v>72</v>
      </c>
      <c r="AB35" s="26">
        <f t="shared" si="12"/>
        <v>505</v>
      </c>
      <c r="AC35" s="3" t="s">
        <v>72</v>
      </c>
      <c r="AD35" s="26">
        <f t="shared" si="13"/>
        <v>505</v>
      </c>
      <c r="AE35" s="3" t="s">
        <v>73</v>
      </c>
      <c r="AF35" s="26">
        <f t="shared" si="14"/>
        <v>404</v>
      </c>
      <c r="AG35" s="3" t="s">
        <v>74</v>
      </c>
      <c r="AH35" s="26">
        <f t="shared" si="15"/>
        <v>303</v>
      </c>
      <c r="AI35" s="3" t="s">
        <v>73</v>
      </c>
      <c r="AJ35" s="26">
        <f t="shared" si="16"/>
        <v>404</v>
      </c>
      <c r="AK35" s="3" t="s">
        <v>74</v>
      </c>
      <c r="AL35" s="26">
        <f t="shared" si="17"/>
        <v>303</v>
      </c>
      <c r="AM35" s="3" t="s">
        <v>73</v>
      </c>
      <c r="AN35" s="26">
        <f t="shared" si="18"/>
        <v>404</v>
      </c>
      <c r="AO35" s="3" t="s">
        <v>73</v>
      </c>
      <c r="AP35" s="26">
        <f t="shared" si="19"/>
        <v>404</v>
      </c>
      <c r="AQ35" s="3" t="s">
        <v>72</v>
      </c>
      <c r="AR35" s="26">
        <f t="shared" si="20"/>
        <v>505</v>
      </c>
      <c r="AS35" s="3" t="s">
        <v>73</v>
      </c>
      <c r="AT35" s="26">
        <f t="shared" si="21"/>
        <v>404</v>
      </c>
      <c r="AU35" s="3" t="s">
        <v>72</v>
      </c>
      <c r="AV35" s="26">
        <f t="shared" si="22"/>
        <v>505</v>
      </c>
      <c r="AW35" s="3" t="s">
        <v>72</v>
      </c>
      <c r="AX35" s="26">
        <f t="shared" si="23"/>
        <v>505</v>
      </c>
      <c r="AY35" s="3" t="s">
        <v>72</v>
      </c>
      <c r="AZ35" s="26">
        <f t="shared" si="24"/>
        <v>505</v>
      </c>
      <c r="BA35" s="3" t="s">
        <v>72</v>
      </c>
      <c r="BB35" s="26">
        <f t="shared" si="25"/>
        <v>505</v>
      </c>
      <c r="BC35" s="3" t="s">
        <v>72</v>
      </c>
      <c r="BD35" s="26">
        <f t="shared" si="26"/>
        <v>505</v>
      </c>
      <c r="BE35" s="3" t="s">
        <v>72</v>
      </c>
      <c r="BF35" s="26">
        <f t="shared" si="27"/>
        <v>505</v>
      </c>
      <c r="BG35" s="3" t="s">
        <v>72</v>
      </c>
      <c r="BH35" s="26">
        <f t="shared" si="28"/>
        <v>505</v>
      </c>
      <c r="BI35" s="3" t="s">
        <v>72</v>
      </c>
      <c r="BJ35" s="26">
        <f t="shared" si="29"/>
        <v>505</v>
      </c>
      <c r="BK35" s="3" t="s">
        <v>72</v>
      </c>
      <c r="BL35" s="26">
        <f t="shared" si="30"/>
        <v>505</v>
      </c>
      <c r="BM35" s="3" t="s">
        <v>72</v>
      </c>
      <c r="BN35" s="26">
        <f t="shared" si="31"/>
        <v>505</v>
      </c>
      <c r="BO35" s="3" t="s">
        <v>73</v>
      </c>
      <c r="BP35" s="26">
        <f t="shared" si="32"/>
        <v>404</v>
      </c>
      <c r="BQ35" s="3" t="s">
        <v>75</v>
      </c>
      <c r="BR35" s="26">
        <f t="shared" si="33"/>
        <v>101</v>
      </c>
      <c r="BS35" s="3" t="s">
        <v>75</v>
      </c>
      <c r="BT35" s="26">
        <f t="shared" si="34"/>
        <v>101</v>
      </c>
      <c r="BU35" s="3" t="s">
        <v>75</v>
      </c>
      <c r="BV35" s="26">
        <f t="shared" si="35"/>
        <v>101</v>
      </c>
      <c r="BW35" s="3" t="s">
        <v>75</v>
      </c>
      <c r="BX35" s="26">
        <f t="shared" si="36"/>
        <v>101</v>
      </c>
      <c r="BY35" s="3" t="s">
        <v>75</v>
      </c>
      <c r="BZ35" s="26">
        <f t="shared" si="37"/>
        <v>101</v>
      </c>
      <c r="CA35" s="3" t="s">
        <v>75</v>
      </c>
      <c r="CB35" s="26">
        <f t="shared" si="38"/>
        <v>101</v>
      </c>
      <c r="CC35" s="3" t="s">
        <v>75</v>
      </c>
      <c r="CD35" s="26">
        <f t="shared" si="39"/>
        <v>101</v>
      </c>
      <c r="CE35" s="3" t="s">
        <v>73</v>
      </c>
      <c r="CF35" s="26">
        <f t="shared" si="40"/>
        <v>404</v>
      </c>
      <c r="CG35" s="3" t="s">
        <v>74</v>
      </c>
      <c r="CH35" s="26">
        <f t="shared" si="41"/>
        <v>303</v>
      </c>
      <c r="CI35" s="3" t="s">
        <v>73</v>
      </c>
      <c r="CJ35" s="26">
        <f t="shared" si="42"/>
        <v>404</v>
      </c>
      <c r="CK35" s="3" t="s">
        <v>72</v>
      </c>
      <c r="CL35" s="26">
        <f t="shared" si="43"/>
        <v>505</v>
      </c>
      <c r="CM35" s="3" t="s">
        <v>74</v>
      </c>
      <c r="CN35" s="26">
        <f t="shared" si="44"/>
        <v>303</v>
      </c>
      <c r="CO35" s="3" t="s">
        <v>72</v>
      </c>
      <c r="CP35" s="26">
        <f t="shared" si="45"/>
        <v>505</v>
      </c>
      <c r="CQ35" s="3" t="s">
        <v>72</v>
      </c>
      <c r="CR35" s="26">
        <f t="shared" si="46"/>
        <v>505</v>
      </c>
      <c r="CS35" s="3" t="s">
        <v>72</v>
      </c>
      <c r="CT35" s="26">
        <f t="shared" si="47"/>
        <v>505</v>
      </c>
      <c r="CU35" s="3" t="s">
        <v>75</v>
      </c>
      <c r="CV35" s="26">
        <f t="shared" si="48"/>
        <v>101</v>
      </c>
      <c r="CW35" s="3" t="s">
        <v>75</v>
      </c>
      <c r="CX35" s="26">
        <f t="shared" si="49"/>
        <v>101</v>
      </c>
      <c r="CY35" s="3" t="s">
        <v>72</v>
      </c>
      <c r="CZ35" s="26">
        <f t="shared" si="50"/>
        <v>505</v>
      </c>
      <c r="DA35" s="3" t="s">
        <v>72</v>
      </c>
      <c r="DB35" s="26">
        <f t="shared" si="51"/>
        <v>505</v>
      </c>
      <c r="DC35" s="3" t="s">
        <v>75</v>
      </c>
      <c r="DD35" s="26">
        <f t="shared" si="52"/>
        <v>101</v>
      </c>
      <c r="DE35" s="3" t="s">
        <v>75</v>
      </c>
      <c r="DF35" s="26">
        <f t="shared" si="53"/>
        <v>101</v>
      </c>
      <c r="DG35" s="3" t="s">
        <v>75</v>
      </c>
      <c r="DH35" s="26">
        <f t="shared" si="54"/>
        <v>101</v>
      </c>
      <c r="DI35" s="3" t="s">
        <v>73</v>
      </c>
      <c r="DJ35" s="26">
        <f t="shared" si="55"/>
        <v>404</v>
      </c>
      <c r="DK35" s="3" t="s">
        <v>73</v>
      </c>
      <c r="DL35" s="26">
        <f t="shared" si="67"/>
        <v>404</v>
      </c>
      <c r="DM35" s="3" t="s">
        <v>72</v>
      </c>
      <c r="DN35" s="26">
        <f t="shared" si="56"/>
        <v>505</v>
      </c>
      <c r="DO35" s="3" t="s">
        <v>73</v>
      </c>
      <c r="DP35" s="26">
        <f t="shared" si="57"/>
        <v>404</v>
      </c>
      <c r="DQ35" s="3" t="s">
        <v>73</v>
      </c>
      <c r="DR35" s="26">
        <f t="shared" si="58"/>
        <v>404</v>
      </c>
      <c r="DS35" s="3" t="s">
        <v>73</v>
      </c>
      <c r="DT35" s="26">
        <f t="shared" si="59"/>
        <v>404</v>
      </c>
      <c r="DU35" s="3" t="s">
        <v>72</v>
      </c>
      <c r="DV35" s="26">
        <f t="shared" si="60"/>
        <v>505</v>
      </c>
      <c r="DW35" s="3" t="s">
        <v>72</v>
      </c>
      <c r="DX35" s="26">
        <f t="shared" si="61"/>
        <v>505</v>
      </c>
      <c r="DY35" s="3" t="s">
        <v>72</v>
      </c>
      <c r="DZ35" s="26">
        <f t="shared" si="62"/>
        <v>505</v>
      </c>
      <c r="EA35" s="3" t="s">
        <v>72</v>
      </c>
      <c r="EB35" s="26">
        <f t="shared" si="63"/>
        <v>505</v>
      </c>
      <c r="EC35" s="3" t="s">
        <v>72</v>
      </c>
      <c r="ED35" s="26">
        <f t="shared" si="64"/>
        <v>505</v>
      </c>
      <c r="EE35" s="3" t="s">
        <v>72</v>
      </c>
      <c r="EF35" s="26">
        <f t="shared" si="65"/>
        <v>505</v>
      </c>
      <c r="EG35" s="3" t="s">
        <v>72</v>
      </c>
      <c r="EH35" s="26">
        <f t="shared" si="66"/>
        <v>505</v>
      </c>
    </row>
    <row r="36" spans="1:138" ht="13.2" x14ac:dyDescent="0.25">
      <c r="A36" s="2">
        <v>44249.48473866898</v>
      </c>
      <c r="B36" s="3" t="s">
        <v>78</v>
      </c>
      <c r="C36" s="20">
        <f>VLOOKUP(B36,'Parte 1'!$C$5:$D$11,2,FALSE)</f>
        <v>1001</v>
      </c>
      <c r="D36" s="3" t="s">
        <v>76</v>
      </c>
      <c r="E36" s="20">
        <f t="shared" si="0"/>
        <v>11</v>
      </c>
      <c r="F36" s="20">
        <f t="shared" si="1"/>
        <v>11011</v>
      </c>
      <c r="G36" s="3">
        <v>6</v>
      </c>
      <c r="H36" s="22">
        <f t="shared" si="2"/>
        <v>66066</v>
      </c>
      <c r="I36" s="3" t="s">
        <v>70</v>
      </c>
      <c r="J36" s="20">
        <f t="shared" si="3"/>
        <v>55055</v>
      </c>
      <c r="K36" s="3"/>
      <c r="L36" s="20">
        <f t="shared" si="4"/>
        <v>0</v>
      </c>
      <c r="M36" s="3" t="s">
        <v>85</v>
      </c>
      <c r="N36" s="20">
        <f t="shared" si="5"/>
        <v>33033</v>
      </c>
      <c r="O36" s="7" t="s">
        <v>73</v>
      </c>
      <c r="P36" s="26">
        <f t="shared" si="6"/>
        <v>44044</v>
      </c>
      <c r="Q36" s="3" t="s">
        <v>73</v>
      </c>
      <c r="R36" s="26">
        <f t="shared" si="7"/>
        <v>44044</v>
      </c>
      <c r="S36" s="3" t="s">
        <v>73</v>
      </c>
      <c r="T36" s="26">
        <f t="shared" si="8"/>
        <v>44044</v>
      </c>
      <c r="U36" s="3" t="s">
        <v>73</v>
      </c>
      <c r="V36" s="26">
        <f t="shared" si="9"/>
        <v>44044</v>
      </c>
      <c r="W36" s="3" t="s">
        <v>73</v>
      </c>
      <c r="X36" s="26">
        <f t="shared" si="10"/>
        <v>44044</v>
      </c>
      <c r="Y36" s="3" t="s">
        <v>74</v>
      </c>
      <c r="Z36" s="26">
        <f t="shared" si="11"/>
        <v>33033</v>
      </c>
      <c r="AA36" s="3" t="s">
        <v>72</v>
      </c>
      <c r="AB36" s="26">
        <f t="shared" si="12"/>
        <v>55055</v>
      </c>
      <c r="AC36" s="3" t="s">
        <v>73</v>
      </c>
      <c r="AD36" s="26">
        <f t="shared" si="13"/>
        <v>44044</v>
      </c>
      <c r="AE36" s="3" t="s">
        <v>73</v>
      </c>
      <c r="AF36" s="26">
        <f t="shared" si="14"/>
        <v>44044</v>
      </c>
      <c r="AG36" s="3" t="s">
        <v>72</v>
      </c>
      <c r="AH36" s="26">
        <f t="shared" si="15"/>
        <v>55055</v>
      </c>
      <c r="AI36" s="3" t="s">
        <v>73</v>
      </c>
      <c r="AJ36" s="26">
        <f t="shared" si="16"/>
        <v>44044</v>
      </c>
      <c r="AK36" s="3" t="s">
        <v>73</v>
      </c>
      <c r="AL36" s="26">
        <f t="shared" si="17"/>
        <v>44044</v>
      </c>
      <c r="AM36" s="3" t="s">
        <v>72</v>
      </c>
      <c r="AN36" s="26">
        <f t="shared" si="18"/>
        <v>55055</v>
      </c>
      <c r="AO36" s="3" t="s">
        <v>73</v>
      </c>
      <c r="AP36" s="26">
        <f t="shared" si="19"/>
        <v>44044</v>
      </c>
      <c r="AQ36" s="3" t="s">
        <v>75</v>
      </c>
      <c r="AR36" s="26">
        <f t="shared" si="20"/>
        <v>11011</v>
      </c>
      <c r="AS36" s="3" t="s">
        <v>75</v>
      </c>
      <c r="AT36" s="26">
        <f t="shared" si="21"/>
        <v>11011</v>
      </c>
      <c r="AU36" s="3" t="s">
        <v>75</v>
      </c>
      <c r="AV36" s="26">
        <f t="shared" si="22"/>
        <v>11011</v>
      </c>
      <c r="AW36" s="3" t="s">
        <v>75</v>
      </c>
      <c r="AX36" s="26">
        <f t="shared" si="23"/>
        <v>11011</v>
      </c>
      <c r="AY36" s="3" t="s">
        <v>75</v>
      </c>
      <c r="AZ36" s="26">
        <f t="shared" si="24"/>
        <v>11011</v>
      </c>
      <c r="BA36" s="3" t="s">
        <v>75</v>
      </c>
      <c r="BB36" s="26">
        <f t="shared" si="25"/>
        <v>11011</v>
      </c>
      <c r="BC36" s="3" t="s">
        <v>75</v>
      </c>
      <c r="BD36" s="26">
        <f t="shared" si="26"/>
        <v>11011</v>
      </c>
      <c r="BE36" s="3" t="s">
        <v>75</v>
      </c>
      <c r="BF36" s="26">
        <f t="shared" si="27"/>
        <v>11011</v>
      </c>
      <c r="BG36" s="3" t="s">
        <v>75</v>
      </c>
      <c r="BH36" s="26">
        <f t="shared" si="28"/>
        <v>11011</v>
      </c>
      <c r="BI36" s="3" t="s">
        <v>75</v>
      </c>
      <c r="BJ36" s="26">
        <f t="shared" si="29"/>
        <v>11011</v>
      </c>
      <c r="BK36" s="3" t="s">
        <v>75</v>
      </c>
      <c r="BL36" s="26">
        <f t="shared" si="30"/>
        <v>11011</v>
      </c>
      <c r="BM36" s="3" t="s">
        <v>75</v>
      </c>
      <c r="BN36" s="26">
        <f t="shared" si="31"/>
        <v>11011</v>
      </c>
      <c r="BO36" s="3" t="s">
        <v>75</v>
      </c>
      <c r="BP36" s="26">
        <f t="shared" si="32"/>
        <v>11011</v>
      </c>
      <c r="BQ36" s="3" t="s">
        <v>75</v>
      </c>
      <c r="BR36" s="26">
        <f t="shared" si="33"/>
        <v>11011</v>
      </c>
      <c r="BS36" s="3" t="s">
        <v>75</v>
      </c>
      <c r="BT36" s="26">
        <f t="shared" si="34"/>
        <v>11011</v>
      </c>
      <c r="BU36" s="3" t="s">
        <v>75</v>
      </c>
      <c r="BV36" s="26">
        <f t="shared" si="35"/>
        <v>11011</v>
      </c>
      <c r="BW36" s="3" t="s">
        <v>75</v>
      </c>
      <c r="BX36" s="26">
        <f t="shared" si="36"/>
        <v>11011</v>
      </c>
      <c r="BY36" s="3" t="s">
        <v>75</v>
      </c>
      <c r="BZ36" s="26">
        <f t="shared" si="37"/>
        <v>11011</v>
      </c>
      <c r="CA36" s="3" t="s">
        <v>75</v>
      </c>
      <c r="CB36" s="26">
        <f t="shared" si="38"/>
        <v>11011</v>
      </c>
      <c r="CC36" s="3" t="s">
        <v>75</v>
      </c>
      <c r="CD36" s="26">
        <f t="shared" si="39"/>
        <v>11011</v>
      </c>
      <c r="CE36" s="3" t="s">
        <v>75</v>
      </c>
      <c r="CF36" s="26">
        <f t="shared" si="40"/>
        <v>11011</v>
      </c>
      <c r="CG36" s="3" t="s">
        <v>75</v>
      </c>
      <c r="CH36" s="26">
        <f t="shared" si="41"/>
        <v>11011</v>
      </c>
      <c r="CI36" s="3" t="s">
        <v>75</v>
      </c>
      <c r="CJ36" s="26">
        <f t="shared" si="42"/>
        <v>11011</v>
      </c>
      <c r="CK36" s="3" t="s">
        <v>75</v>
      </c>
      <c r="CL36" s="26">
        <f t="shared" si="43"/>
        <v>11011</v>
      </c>
      <c r="CM36" s="3" t="s">
        <v>75</v>
      </c>
      <c r="CN36" s="26">
        <f t="shared" si="44"/>
        <v>11011</v>
      </c>
      <c r="CO36" s="3" t="s">
        <v>75</v>
      </c>
      <c r="CP36" s="26">
        <f t="shared" si="45"/>
        <v>11011</v>
      </c>
      <c r="CQ36" s="3" t="s">
        <v>75</v>
      </c>
      <c r="CR36" s="26">
        <f t="shared" si="46"/>
        <v>11011</v>
      </c>
      <c r="CS36" s="3" t="s">
        <v>75</v>
      </c>
      <c r="CT36" s="26">
        <f t="shared" si="47"/>
        <v>11011</v>
      </c>
      <c r="CU36" s="3" t="s">
        <v>75</v>
      </c>
      <c r="CV36" s="26">
        <f t="shared" si="48"/>
        <v>11011</v>
      </c>
      <c r="CW36" s="3" t="s">
        <v>75</v>
      </c>
      <c r="CX36" s="26">
        <f t="shared" si="49"/>
        <v>11011</v>
      </c>
      <c r="CY36" s="3" t="s">
        <v>75</v>
      </c>
      <c r="CZ36" s="26">
        <f t="shared" si="50"/>
        <v>11011</v>
      </c>
      <c r="DA36" s="3" t="s">
        <v>75</v>
      </c>
      <c r="DB36" s="26">
        <f t="shared" si="51"/>
        <v>11011</v>
      </c>
      <c r="DC36" s="3" t="s">
        <v>75</v>
      </c>
      <c r="DD36" s="26">
        <f t="shared" si="52"/>
        <v>11011</v>
      </c>
      <c r="DE36" s="3" t="s">
        <v>75</v>
      </c>
      <c r="DF36" s="26">
        <f t="shared" si="53"/>
        <v>11011</v>
      </c>
      <c r="DG36" s="3" t="s">
        <v>75</v>
      </c>
      <c r="DH36" s="26">
        <f t="shared" si="54"/>
        <v>11011</v>
      </c>
      <c r="DI36" s="3" t="s">
        <v>72</v>
      </c>
      <c r="DJ36" s="26">
        <f t="shared" si="55"/>
        <v>55055</v>
      </c>
      <c r="DK36" s="3" t="s">
        <v>73</v>
      </c>
      <c r="DL36" s="26">
        <f t="shared" si="67"/>
        <v>44044</v>
      </c>
      <c r="DM36" s="3" t="s">
        <v>72</v>
      </c>
      <c r="DN36" s="26">
        <f t="shared" si="56"/>
        <v>55055</v>
      </c>
      <c r="DO36" s="3" t="s">
        <v>72</v>
      </c>
      <c r="DP36" s="26">
        <f t="shared" si="57"/>
        <v>55055</v>
      </c>
      <c r="DQ36" s="3" t="s">
        <v>73</v>
      </c>
      <c r="DR36" s="26">
        <f t="shared" si="58"/>
        <v>44044</v>
      </c>
      <c r="DS36" s="3" t="s">
        <v>74</v>
      </c>
      <c r="DT36" s="26">
        <f t="shared" si="59"/>
        <v>33033</v>
      </c>
      <c r="DU36" s="3" t="s">
        <v>73</v>
      </c>
      <c r="DV36" s="26">
        <f t="shared" si="60"/>
        <v>44044</v>
      </c>
      <c r="DW36" s="3" t="s">
        <v>73</v>
      </c>
      <c r="DX36" s="26">
        <f t="shared" si="61"/>
        <v>44044</v>
      </c>
      <c r="DY36" s="3" t="s">
        <v>73</v>
      </c>
      <c r="DZ36" s="26">
        <f t="shared" si="62"/>
        <v>44044</v>
      </c>
      <c r="EA36" s="3" t="s">
        <v>72</v>
      </c>
      <c r="EB36" s="26">
        <f t="shared" si="63"/>
        <v>55055</v>
      </c>
      <c r="EC36" s="3" t="s">
        <v>73</v>
      </c>
      <c r="ED36" s="26">
        <f t="shared" si="64"/>
        <v>44044</v>
      </c>
      <c r="EE36" s="3" t="s">
        <v>73</v>
      </c>
      <c r="EF36" s="26">
        <f t="shared" si="65"/>
        <v>44044</v>
      </c>
      <c r="EG36" s="3" t="s">
        <v>72</v>
      </c>
      <c r="EH36" s="26">
        <f t="shared" si="66"/>
        <v>55055</v>
      </c>
    </row>
    <row r="37" spans="1:138" ht="13.2" x14ac:dyDescent="0.25">
      <c r="A37" s="2">
        <v>44249.489344259258</v>
      </c>
      <c r="B37" s="3" t="s">
        <v>84</v>
      </c>
      <c r="C37" s="20">
        <f>VLOOKUP(B37,'Parte 1'!$C$5:$D$11,2,FALSE)</f>
        <v>1</v>
      </c>
      <c r="D37" s="3" t="s">
        <v>69</v>
      </c>
      <c r="E37" s="20">
        <f t="shared" si="0"/>
        <v>1</v>
      </c>
      <c r="F37" s="20">
        <f t="shared" si="1"/>
        <v>1</v>
      </c>
      <c r="G37" s="3">
        <v>8</v>
      </c>
      <c r="H37" s="22">
        <f t="shared" si="2"/>
        <v>8</v>
      </c>
      <c r="I37" s="3" t="s">
        <v>70</v>
      </c>
      <c r="J37" s="20">
        <f t="shared" si="3"/>
        <v>5</v>
      </c>
      <c r="K37" s="3"/>
      <c r="L37" s="20">
        <f t="shared" si="4"/>
        <v>0</v>
      </c>
      <c r="M37" s="3" t="s">
        <v>85</v>
      </c>
      <c r="N37" s="20">
        <f t="shared" si="5"/>
        <v>3</v>
      </c>
      <c r="O37" s="7" t="s">
        <v>72</v>
      </c>
      <c r="P37" s="26">
        <f t="shared" si="6"/>
        <v>5</v>
      </c>
      <c r="Q37" s="3" t="s">
        <v>72</v>
      </c>
      <c r="R37" s="26">
        <f t="shared" si="7"/>
        <v>5</v>
      </c>
      <c r="S37" s="3" t="s">
        <v>72</v>
      </c>
      <c r="T37" s="26">
        <f t="shared" si="8"/>
        <v>5</v>
      </c>
      <c r="U37" s="3" t="s">
        <v>73</v>
      </c>
      <c r="V37" s="26">
        <f t="shared" si="9"/>
        <v>4</v>
      </c>
      <c r="W37" s="3" t="s">
        <v>72</v>
      </c>
      <c r="X37" s="26">
        <f t="shared" si="10"/>
        <v>5</v>
      </c>
      <c r="Y37" s="3" t="s">
        <v>73</v>
      </c>
      <c r="Z37" s="26">
        <f t="shared" si="11"/>
        <v>4</v>
      </c>
      <c r="AA37" s="3" t="s">
        <v>72</v>
      </c>
      <c r="AB37" s="26">
        <f t="shared" si="12"/>
        <v>5</v>
      </c>
      <c r="AC37" s="3" t="s">
        <v>72</v>
      </c>
      <c r="AD37" s="26">
        <f t="shared" si="13"/>
        <v>5</v>
      </c>
      <c r="AE37" s="3" t="s">
        <v>72</v>
      </c>
      <c r="AF37" s="26">
        <f t="shared" si="14"/>
        <v>5</v>
      </c>
      <c r="AG37" s="3" t="s">
        <v>73</v>
      </c>
      <c r="AH37" s="26">
        <f t="shared" si="15"/>
        <v>4</v>
      </c>
      <c r="AI37" s="3" t="s">
        <v>73</v>
      </c>
      <c r="AJ37" s="26">
        <f t="shared" si="16"/>
        <v>4</v>
      </c>
      <c r="AK37" s="3" t="s">
        <v>73</v>
      </c>
      <c r="AL37" s="26">
        <f t="shared" si="17"/>
        <v>4</v>
      </c>
      <c r="AM37" s="3" t="s">
        <v>72</v>
      </c>
      <c r="AN37" s="26">
        <f t="shared" si="18"/>
        <v>5</v>
      </c>
      <c r="AO37" s="3" t="s">
        <v>73</v>
      </c>
      <c r="AP37" s="26">
        <f t="shared" si="19"/>
        <v>4</v>
      </c>
      <c r="AQ37" s="3" t="s">
        <v>72</v>
      </c>
      <c r="AR37" s="26">
        <f t="shared" si="20"/>
        <v>5</v>
      </c>
      <c r="AS37" s="3" t="s">
        <v>73</v>
      </c>
      <c r="AT37" s="26">
        <f t="shared" si="21"/>
        <v>4</v>
      </c>
      <c r="AU37" s="3" t="s">
        <v>73</v>
      </c>
      <c r="AV37" s="26">
        <f t="shared" si="22"/>
        <v>4</v>
      </c>
      <c r="AW37" s="3" t="s">
        <v>73</v>
      </c>
      <c r="AX37" s="26">
        <f t="shared" si="23"/>
        <v>4</v>
      </c>
      <c r="AY37" s="3" t="s">
        <v>73</v>
      </c>
      <c r="AZ37" s="26">
        <f t="shared" si="24"/>
        <v>4</v>
      </c>
      <c r="BA37" s="3" t="s">
        <v>74</v>
      </c>
      <c r="BB37" s="26">
        <f t="shared" si="25"/>
        <v>3</v>
      </c>
      <c r="BC37" s="3" t="s">
        <v>72</v>
      </c>
      <c r="BD37" s="26">
        <f t="shared" si="26"/>
        <v>5</v>
      </c>
      <c r="BE37" s="3" t="s">
        <v>73</v>
      </c>
      <c r="BF37" s="26">
        <f t="shared" si="27"/>
        <v>4</v>
      </c>
      <c r="BG37" s="3" t="s">
        <v>73</v>
      </c>
      <c r="BH37" s="26">
        <f t="shared" si="28"/>
        <v>4</v>
      </c>
      <c r="BI37" s="3" t="s">
        <v>73</v>
      </c>
      <c r="BJ37" s="26">
        <f t="shared" si="29"/>
        <v>4</v>
      </c>
      <c r="BK37" s="3" t="s">
        <v>73</v>
      </c>
      <c r="BL37" s="26">
        <f t="shared" si="30"/>
        <v>4</v>
      </c>
      <c r="BM37" s="3" t="s">
        <v>74</v>
      </c>
      <c r="BN37" s="26">
        <f t="shared" si="31"/>
        <v>3</v>
      </c>
      <c r="BO37" s="3" t="s">
        <v>73</v>
      </c>
      <c r="BP37" s="26">
        <f t="shared" si="32"/>
        <v>4</v>
      </c>
      <c r="BQ37" s="3" t="s">
        <v>73</v>
      </c>
      <c r="BR37" s="26">
        <f t="shared" si="33"/>
        <v>4</v>
      </c>
      <c r="BS37" s="3" t="s">
        <v>73</v>
      </c>
      <c r="BT37" s="26">
        <f t="shared" si="34"/>
        <v>4</v>
      </c>
      <c r="BU37" s="3" t="s">
        <v>72</v>
      </c>
      <c r="BV37" s="26">
        <f t="shared" si="35"/>
        <v>5</v>
      </c>
      <c r="BW37" s="3" t="s">
        <v>72</v>
      </c>
      <c r="BX37" s="26">
        <f t="shared" si="36"/>
        <v>5</v>
      </c>
      <c r="BY37" s="3" t="s">
        <v>73</v>
      </c>
      <c r="BZ37" s="26">
        <f t="shared" si="37"/>
        <v>4</v>
      </c>
      <c r="CA37" s="3" t="s">
        <v>72</v>
      </c>
      <c r="CB37" s="26">
        <f t="shared" si="38"/>
        <v>5</v>
      </c>
      <c r="CC37" s="3" t="s">
        <v>73</v>
      </c>
      <c r="CD37" s="26">
        <f t="shared" si="39"/>
        <v>4</v>
      </c>
      <c r="CE37" s="3" t="s">
        <v>72</v>
      </c>
      <c r="CF37" s="26">
        <f t="shared" si="40"/>
        <v>5</v>
      </c>
      <c r="CG37" s="3" t="s">
        <v>73</v>
      </c>
      <c r="CH37" s="26">
        <f t="shared" si="41"/>
        <v>4</v>
      </c>
      <c r="CI37" s="3" t="s">
        <v>73</v>
      </c>
      <c r="CJ37" s="26">
        <f t="shared" si="42"/>
        <v>4</v>
      </c>
      <c r="CK37" s="3" t="s">
        <v>73</v>
      </c>
      <c r="CL37" s="26">
        <f t="shared" si="43"/>
        <v>4</v>
      </c>
      <c r="CM37" s="3" t="s">
        <v>73</v>
      </c>
      <c r="CN37" s="26">
        <f t="shared" si="44"/>
        <v>4</v>
      </c>
      <c r="CO37" s="3" t="s">
        <v>73</v>
      </c>
      <c r="CP37" s="26">
        <f t="shared" si="45"/>
        <v>4</v>
      </c>
      <c r="CQ37" s="3" t="s">
        <v>72</v>
      </c>
      <c r="CR37" s="26">
        <f t="shared" si="46"/>
        <v>5</v>
      </c>
      <c r="CS37" s="3" t="s">
        <v>72</v>
      </c>
      <c r="CT37" s="26">
        <f t="shared" si="47"/>
        <v>5</v>
      </c>
      <c r="CU37" s="3" t="s">
        <v>73</v>
      </c>
      <c r="CV37" s="26">
        <f t="shared" si="48"/>
        <v>4</v>
      </c>
      <c r="CW37" s="3" t="s">
        <v>75</v>
      </c>
      <c r="CX37" s="26">
        <f t="shared" si="49"/>
        <v>1</v>
      </c>
      <c r="CY37" s="3" t="s">
        <v>73</v>
      </c>
      <c r="CZ37" s="26">
        <f t="shared" si="50"/>
        <v>4</v>
      </c>
      <c r="DA37" s="3" t="s">
        <v>72</v>
      </c>
      <c r="DB37" s="26">
        <f t="shared" si="51"/>
        <v>5</v>
      </c>
      <c r="DC37" s="3" t="s">
        <v>75</v>
      </c>
      <c r="DD37" s="26">
        <f t="shared" si="52"/>
        <v>1</v>
      </c>
      <c r="DE37" s="3" t="s">
        <v>75</v>
      </c>
      <c r="DF37" s="26">
        <f t="shared" si="53"/>
        <v>1</v>
      </c>
      <c r="DG37" s="3" t="s">
        <v>75</v>
      </c>
      <c r="DH37" s="26">
        <f t="shared" si="54"/>
        <v>1</v>
      </c>
      <c r="DI37" s="3" t="s">
        <v>72</v>
      </c>
      <c r="DJ37" s="26">
        <f t="shared" si="55"/>
        <v>5</v>
      </c>
      <c r="DK37" s="3" t="s">
        <v>72</v>
      </c>
      <c r="DL37" s="26">
        <f t="shared" si="67"/>
        <v>5</v>
      </c>
      <c r="DM37" s="3" t="s">
        <v>72</v>
      </c>
      <c r="DN37" s="26">
        <f t="shared" si="56"/>
        <v>5</v>
      </c>
      <c r="DO37" s="3" t="s">
        <v>73</v>
      </c>
      <c r="DP37" s="26">
        <f t="shared" si="57"/>
        <v>4</v>
      </c>
      <c r="DQ37" s="3" t="s">
        <v>73</v>
      </c>
      <c r="DR37" s="26">
        <f t="shared" si="58"/>
        <v>4</v>
      </c>
      <c r="DS37" s="3" t="s">
        <v>73</v>
      </c>
      <c r="DT37" s="26">
        <f t="shared" si="59"/>
        <v>4</v>
      </c>
      <c r="DU37" s="3" t="s">
        <v>72</v>
      </c>
      <c r="DV37" s="26">
        <f t="shared" si="60"/>
        <v>5</v>
      </c>
      <c r="DW37" s="3" t="s">
        <v>73</v>
      </c>
      <c r="DX37" s="26">
        <f t="shared" si="61"/>
        <v>4</v>
      </c>
      <c r="DY37" s="3" t="s">
        <v>73</v>
      </c>
      <c r="DZ37" s="26">
        <f t="shared" si="62"/>
        <v>4</v>
      </c>
      <c r="EA37" s="3" t="s">
        <v>72</v>
      </c>
      <c r="EB37" s="26">
        <f t="shared" si="63"/>
        <v>5</v>
      </c>
      <c r="EC37" s="3" t="s">
        <v>72</v>
      </c>
      <c r="ED37" s="26">
        <f t="shared" si="64"/>
        <v>5</v>
      </c>
      <c r="EE37" s="3" t="s">
        <v>73</v>
      </c>
      <c r="EF37" s="26">
        <f t="shared" si="65"/>
        <v>4</v>
      </c>
      <c r="EG37" s="3" t="s">
        <v>72</v>
      </c>
      <c r="EH37" s="26">
        <f t="shared" si="66"/>
        <v>5</v>
      </c>
    </row>
    <row r="38" spans="1:138" ht="13.2" x14ac:dyDescent="0.25">
      <c r="A38" s="2">
        <v>44249.505302152778</v>
      </c>
      <c r="B38" s="3" t="s">
        <v>78</v>
      </c>
      <c r="C38" s="20">
        <f>VLOOKUP(B38,'Parte 1'!$C$5:$D$11,2,FALSE)</f>
        <v>1001</v>
      </c>
      <c r="D38" s="3" t="s">
        <v>69</v>
      </c>
      <c r="E38" s="20">
        <f t="shared" si="0"/>
        <v>1</v>
      </c>
      <c r="F38" s="20">
        <f t="shared" si="1"/>
        <v>1001</v>
      </c>
      <c r="G38" s="3">
        <v>9</v>
      </c>
      <c r="H38" s="22">
        <f t="shared" si="2"/>
        <v>9009</v>
      </c>
      <c r="I38" s="3" t="s">
        <v>70</v>
      </c>
      <c r="J38" s="20">
        <f t="shared" si="3"/>
        <v>5005</v>
      </c>
      <c r="K38" s="3"/>
      <c r="L38" s="20">
        <f t="shared" si="4"/>
        <v>0</v>
      </c>
      <c r="M38" s="3" t="s">
        <v>85</v>
      </c>
      <c r="N38" s="20">
        <f t="shared" si="5"/>
        <v>3003</v>
      </c>
      <c r="O38" s="7" t="s">
        <v>72</v>
      </c>
      <c r="P38" s="26">
        <f t="shared" si="6"/>
        <v>5005</v>
      </c>
      <c r="Q38" s="3" t="s">
        <v>72</v>
      </c>
      <c r="R38" s="26">
        <f t="shared" si="7"/>
        <v>5005</v>
      </c>
      <c r="S38" s="3" t="s">
        <v>72</v>
      </c>
      <c r="T38" s="26">
        <f t="shared" si="8"/>
        <v>5005</v>
      </c>
      <c r="U38" s="3" t="s">
        <v>73</v>
      </c>
      <c r="V38" s="26">
        <f t="shared" si="9"/>
        <v>4004</v>
      </c>
      <c r="W38" s="3" t="s">
        <v>72</v>
      </c>
      <c r="X38" s="26">
        <f t="shared" si="10"/>
        <v>5005</v>
      </c>
      <c r="Y38" s="3" t="s">
        <v>72</v>
      </c>
      <c r="Z38" s="26">
        <f t="shared" si="11"/>
        <v>5005</v>
      </c>
      <c r="AA38" s="3" t="s">
        <v>72</v>
      </c>
      <c r="AB38" s="26">
        <f t="shared" si="12"/>
        <v>5005</v>
      </c>
      <c r="AC38" s="3" t="s">
        <v>72</v>
      </c>
      <c r="AD38" s="26">
        <f t="shared" si="13"/>
        <v>5005</v>
      </c>
      <c r="AE38" s="3" t="s">
        <v>72</v>
      </c>
      <c r="AF38" s="26">
        <f t="shared" si="14"/>
        <v>5005</v>
      </c>
      <c r="AG38" s="3" t="s">
        <v>72</v>
      </c>
      <c r="AH38" s="26">
        <f t="shared" si="15"/>
        <v>5005</v>
      </c>
      <c r="AI38" s="3" t="s">
        <v>73</v>
      </c>
      <c r="AJ38" s="26">
        <f t="shared" si="16"/>
        <v>4004</v>
      </c>
      <c r="AK38" s="3" t="s">
        <v>73</v>
      </c>
      <c r="AL38" s="26">
        <f t="shared" si="17"/>
        <v>4004</v>
      </c>
      <c r="AM38" s="3" t="s">
        <v>73</v>
      </c>
      <c r="AN38" s="26">
        <f t="shared" si="18"/>
        <v>4004</v>
      </c>
      <c r="AO38" s="3" t="s">
        <v>73</v>
      </c>
      <c r="AP38" s="26">
        <f t="shared" si="19"/>
        <v>4004</v>
      </c>
      <c r="AQ38" s="3" t="s">
        <v>72</v>
      </c>
      <c r="AR38" s="26">
        <f t="shared" si="20"/>
        <v>5005</v>
      </c>
      <c r="AS38" s="3" t="s">
        <v>72</v>
      </c>
      <c r="AT38" s="26">
        <f t="shared" si="21"/>
        <v>5005</v>
      </c>
      <c r="AU38" s="3" t="s">
        <v>72</v>
      </c>
      <c r="AV38" s="26">
        <f t="shared" si="22"/>
        <v>5005</v>
      </c>
      <c r="AW38" s="3" t="s">
        <v>72</v>
      </c>
      <c r="AX38" s="26">
        <f t="shared" si="23"/>
        <v>5005</v>
      </c>
      <c r="AY38" s="3" t="s">
        <v>72</v>
      </c>
      <c r="AZ38" s="26">
        <f t="shared" si="24"/>
        <v>5005</v>
      </c>
      <c r="BA38" s="3" t="s">
        <v>72</v>
      </c>
      <c r="BB38" s="26">
        <f t="shared" si="25"/>
        <v>5005</v>
      </c>
      <c r="BC38" s="3" t="s">
        <v>72</v>
      </c>
      <c r="BD38" s="26">
        <f t="shared" si="26"/>
        <v>5005</v>
      </c>
      <c r="BE38" s="3" t="s">
        <v>72</v>
      </c>
      <c r="BF38" s="26">
        <f t="shared" si="27"/>
        <v>5005</v>
      </c>
      <c r="BG38" s="3" t="s">
        <v>72</v>
      </c>
      <c r="BH38" s="26">
        <f t="shared" si="28"/>
        <v>5005</v>
      </c>
      <c r="BI38" s="3" t="s">
        <v>72</v>
      </c>
      <c r="BJ38" s="26">
        <f t="shared" si="29"/>
        <v>5005</v>
      </c>
      <c r="BK38" s="3" t="s">
        <v>72</v>
      </c>
      <c r="BL38" s="26">
        <f t="shared" si="30"/>
        <v>5005</v>
      </c>
      <c r="BM38" s="3" t="s">
        <v>72</v>
      </c>
      <c r="BN38" s="26">
        <f t="shared" si="31"/>
        <v>5005</v>
      </c>
      <c r="BO38" s="3" t="s">
        <v>72</v>
      </c>
      <c r="BP38" s="26">
        <f t="shared" si="32"/>
        <v>5005</v>
      </c>
      <c r="BQ38" s="3" t="s">
        <v>72</v>
      </c>
      <c r="BR38" s="26">
        <f t="shared" si="33"/>
        <v>5005</v>
      </c>
      <c r="BS38" s="3" t="s">
        <v>72</v>
      </c>
      <c r="BT38" s="26">
        <f t="shared" si="34"/>
        <v>5005</v>
      </c>
      <c r="BU38" s="3" t="s">
        <v>73</v>
      </c>
      <c r="BV38" s="26">
        <f t="shared" si="35"/>
        <v>4004</v>
      </c>
      <c r="BW38" s="3" t="s">
        <v>73</v>
      </c>
      <c r="BX38" s="26">
        <f t="shared" si="36"/>
        <v>4004</v>
      </c>
      <c r="BY38" s="3" t="s">
        <v>73</v>
      </c>
      <c r="BZ38" s="26">
        <f t="shared" si="37"/>
        <v>4004</v>
      </c>
      <c r="CA38" s="3" t="s">
        <v>73</v>
      </c>
      <c r="CB38" s="26">
        <f t="shared" si="38"/>
        <v>4004</v>
      </c>
      <c r="CC38" s="3" t="s">
        <v>73</v>
      </c>
      <c r="CD38" s="26">
        <f t="shared" si="39"/>
        <v>4004</v>
      </c>
      <c r="CE38" s="3" t="s">
        <v>73</v>
      </c>
      <c r="CF38" s="26">
        <f t="shared" si="40"/>
        <v>4004</v>
      </c>
      <c r="CG38" s="3" t="s">
        <v>73</v>
      </c>
      <c r="CH38" s="26">
        <f t="shared" si="41"/>
        <v>4004</v>
      </c>
      <c r="CI38" s="3" t="s">
        <v>73</v>
      </c>
      <c r="CJ38" s="26">
        <f t="shared" si="42"/>
        <v>4004</v>
      </c>
      <c r="CK38" s="3" t="s">
        <v>72</v>
      </c>
      <c r="CL38" s="26">
        <f t="shared" si="43"/>
        <v>5005</v>
      </c>
      <c r="CM38" s="3" t="s">
        <v>72</v>
      </c>
      <c r="CN38" s="26">
        <f t="shared" si="44"/>
        <v>5005</v>
      </c>
      <c r="CO38" s="3" t="s">
        <v>72</v>
      </c>
      <c r="CP38" s="26">
        <f t="shared" si="45"/>
        <v>5005</v>
      </c>
      <c r="CQ38" s="3" t="s">
        <v>72</v>
      </c>
      <c r="CR38" s="26">
        <f t="shared" si="46"/>
        <v>5005</v>
      </c>
      <c r="CS38" s="3" t="s">
        <v>72</v>
      </c>
      <c r="CT38" s="26">
        <f t="shared" si="47"/>
        <v>5005</v>
      </c>
      <c r="CU38" s="3" t="s">
        <v>72</v>
      </c>
      <c r="CV38" s="26">
        <f t="shared" si="48"/>
        <v>5005</v>
      </c>
      <c r="CW38" s="3" t="s">
        <v>72</v>
      </c>
      <c r="CX38" s="26">
        <f t="shared" si="49"/>
        <v>5005</v>
      </c>
      <c r="CY38" s="3" t="s">
        <v>73</v>
      </c>
      <c r="CZ38" s="26">
        <f t="shared" si="50"/>
        <v>4004</v>
      </c>
      <c r="DA38" s="3" t="s">
        <v>73</v>
      </c>
      <c r="DB38" s="26">
        <f t="shared" si="51"/>
        <v>4004</v>
      </c>
      <c r="DC38" s="3" t="s">
        <v>75</v>
      </c>
      <c r="DD38" s="26">
        <f t="shared" si="52"/>
        <v>1001</v>
      </c>
      <c r="DE38" s="3" t="s">
        <v>73</v>
      </c>
      <c r="DF38" s="26">
        <f t="shared" si="53"/>
        <v>4004</v>
      </c>
      <c r="DG38" s="3" t="s">
        <v>75</v>
      </c>
      <c r="DH38" s="26">
        <f t="shared" si="54"/>
        <v>1001</v>
      </c>
      <c r="DI38" s="3" t="s">
        <v>72</v>
      </c>
      <c r="DJ38" s="26">
        <f t="shared" si="55"/>
        <v>5005</v>
      </c>
      <c r="DK38" s="3" t="s">
        <v>72</v>
      </c>
      <c r="DL38" s="26">
        <f t="shared" si="67"/>
        <v>5005</v>
      </c>
      <c r="DM38" s="3" t="s">
        <v>72</v>
      </c>
      <c r="DN38" s="26">
        <f t="shared" si="56"/>
        <v>5005</v>
      </c>
      <c r="DO38" s="3" t="s">
        <v>72</v>
      </c>
      <c r="DP38" s="26">
        <f t="shared" si="57"/>
        <v>5005</v>
      </c>
      <c r="DQ38" s="3" t="s">
        <v>72</v>
      </c>
      <c r="DR38" s="26">
        <f t="shared" si="58"/>
        <v>5005</v>
      </c>
      <c r="DS38" s="3" t="s">
        <v>72</v>
      </c>
      <c r="DT38" s="26">
        <f t="shared" si="59"/>
        <v>5005</v>
      </c>
      <c r="DU38" s="3" t="s">
        <v>72</v>
      </c>
      <c r="DV38" s="26">
        <f t="shared" si="60"/>
        <v>5005</v>
      </c>
      <c r="DW38" s="3" t="s">
        <v>73</v>
      </c>
      <c r="DX38" s="26">
        <f t="shared" si="61"/>
        <v>4004</v>
      </c>
      <c r="DY38" s="3" t="s">
        <v>73</v>
      </c>
      <c r="DZ38" s="26">
        <f t="shared" si="62"/>
        <v>4004</v>
      </c>
      <c r="EA38" s="3" t="s">
        <v>72</v>
      </c>
      <c r="EB38" s="26">
        <f t="shared" si="63"/>
        <v>5005</v>
      </c>
      <c r="EC38" s="3" t="s">
        <v>72</v>
      </c>
      <c r="ED38" s="26">
        <f t="shared" si="64"/>
        <v>5005</v>
      </c>
      <c r="EE38" s="3" t="s">
        <v>72</v>
      </c>
      <c r="EF38" s="26">
        <f t="shared" si="65"/>
        <v>5005</v>
      </c>
      <c r="EG38" s="3" t="s">
        <v>72</v>
      </c>
      <c r="EH38" s="26">
        <f t="shared" si="66"/>
        <v>5005</v>
      </c>
    </row>
    <row r="39" spans="1:138" ht="13.2" x14ac:dyDescent="0.25">
      <c r="A39" s="2">
        <v>44249.524880393517</v>
      </c>
      <c r="B39" s="3" t="s">
        <v>68</v>
      </c>
      <c r="C39" s="20">
        <f>VLOOKUP(B39,'Parte 1'!$C$5:$D$11,2,FALSE)</f>
        <v>100001</v>
      </c>
      <c r="D39" s="3" t="s">
        <v>69</v>
      </c>
      <c r="E39" s="20">
        <f t="shared" si="0"/>
        <v>1</v>
      </c>
      <c r="F39" s="20">
        <f t="shared" si="1"/>
        <v>100001</v>
      </c>
      <c r="G39" s="3">
        <v>6</v>
      </c>
      <c r="H39" s="22">
        <f t="shared" si="2"/>
        <v>600006</v>
      </c>
      <c r="I39" s="3" t="s">
        <v>70</v>
      </c>
      <c r="J39" s="20">
        <f t="shared" si="3"/>
        <v>500005</v>
      </c>
      <c r="K39" s="3"/>
      <c r="L39" s="20">
        <f t="shared" si="4"/>
        <v>0</v>
      </c>
      <c r="M39" s="3" t="s">
        <v>85</v>
      </c>
      <c r="N39" s="20">
        <f t="shared" si="5"/>
        <v>300003</v>
      </c>
      <c r="O39" s="7" t="s">
        <v>72</v>
      </c>
      <c r="P39" s="26">
        <f t="shared" si="6"/>
        <v>500005</v>
      </c>
      <c r="Q39" s="3" t="s">
        <v>72</v>
      </c>
      <c r="R39" s="26">
        <f t="shared" si="7"/>
        <v>500005</v>
      </c>
      <c r="S39" s="3" t="s">
        <v>72</v>
      </c>
      <c r="T39" s="26">
        <f t="shared" si="8"/>
        <v>500005</v>
      </c>
      <c r="U39" s="3" t="s">
        <v>72</v>
      </c>
      <c r="V39" s="26">
        <f t="shared" si="9"/>
        <v>500005</v>
      </c>
      <c r="W39" s="3" t="s">
        <v>72</v>
      </c>
      <c r="X39" s="26">
        <f t="shared" si="10"/>
        <v>500005</v>
      </c>
      <c r="Y39" s="3" t="s">
        <v>73</v>
      </c>
      <c r="Z39" s="26">
        <f t="shared" si="11"/>
        <v>400004</v>
      </c>
      <c r="AA39" s="3" t="s">
        <v>72</v>
      </c>
      <c r="AB39" s="26">
        <f t="shared" si="12"/>
        <v>500005</v>
      </c>
      <c r="AC39" s="3" t="s">
        <v>72</v>
      </c>
      <c r="AD39" s="26">
        <f t="shared" si="13"/>
        <v>500005</v>
      </c>
      <c r="AE39" s="3" t="s">
        <v>72</v>
      </c>
      <c r="AF39" s="26">
        <f t="shared" si="14"/>
        <v>500005</v>
      </c>
      <c r="AG39" s="3" t="s">
        <v>73</v>
      </c>
      <c r="AH39" s="26">
        <f t="shared" si="15"/>
        <v>400004</v>
      </c>
      <c r="AI39" s="3" t="s">
        <v>72</v>
      </c>
      <c r="AJ39" s="26">
        <f t="shared" si="16"/>
        <v>500005</v>
      </c>
      <c r="AK39" s="3" t="s">
        <v>72</v>
      </c>
      <c r="AL39" s="26">
        <f t="shared" si="17"/>
        <v>500005</v>
      </c>
      <c r="AM39" s="3" t="s">
        <v>72</v>
      </c>
      <c r="AN39" s="26">
        <f t="shared" si="18"/>
        <v>500005</v>
      </c>
      <c r="AO39" s="3" t="s">
        <v>73</v>
      </c>
      <c r="AP39" s="26">
        <f t="shared" si="19"/>
        <v>400004</v>
      </c>
      <c r="AQ39" s="3" t="s">
        <v>72</v>
      </c>
      <c r="AR39" s="26">
        <f t="shared" si="20"/>
        <v>500005</v>
      </c>
      <c r="AS39" s="3" t="s">
        <v>72</v>
      </c>
      <c r="AT39" s="26">
        <f t="shared" si="21"/>
        <v>500005</v>
      </c>
      <c r="AU39" s="3" t="s">
        <v>73</v>
      </c>
      <c r="AV39" s="26">
        <f t="shared" si="22"/>
        <v>400004</v>
      </c>
      <c r="AW39" s="3" t="s">
        <v>72</v>
      </c>
      <c r="AX39" s="26">
        <f t="shared" si="23"/>
        <v>500005</v>
      </c>
      <c r="AY39" s="3" t="s">
        <v>72</v>
      </c>
      <c r="AZ39" s="26">
        <f t="shared" si="24"/>
        <v>500005</v>
      </c>
      <c r="BA39" s="3" t="s">
        <v>72</v>
      </c>
      <c r="BB39" s="26">
        <f t="shared" si="25"/>
        <v>500005</v>
      </c>
      <c r="BC39" s="3" t="s">
        <v>72</v>
      </c>
      <c r="BD39" s="26">
        <f t="shared" si="26"/>
        <v>500005</v>
      </c>
      <c r="BE39" s="3" t="s">
        <v>72</v>
      </c>
      <c r="BF39" s="26">
        <f t="shared" si="27"/>
        <v>500005</v>
      </c>
      <c r="BG39" s="3" t="s">
        <v>72</v>
      </c>
      <c r="BH39" s="26">
        <f t="shared" si="28"/>
        <v>500005</v>
      </c>
      <c r="BI39" s="3" t="s">
        <v>72</v>
      </c>
      <c r="BJ39" s="26">
        <f t="shared" si="29"/>
        <v>500005</v>
      </c>
      <c r="BK39" s="3" t="s">
        <v>72</v>
      </c>
      <c r="BL39" s="26">
        <f t="shared" si="30"/>
        <v>500005</v>
      </c>
      <c r="BM39" s="3" t="s">
        <v>72</v>
      </c>
      <c r="BN39" s="26">
        <f t="shared" si="31"/>
        <v>500005</v>
      </c>
      <c r="BO39" s="3" t="s">
        <v>72</v>
      </c>
      <c r="BP39" s="26">
        <f t="shared" si="32"/>
        <v>500005</v>
      </c>
      <c r="BQ39" s="3" t="s">
        <v>73</v>
      </c>
      <c r="BR39" s="26">
        <f t="shared" si="33"/>
        <v>400004</v>
      </c>
      <c r="BS39" s="3" t="s">
        <v>72</v>
      </c>
      <c r="BT39" s="26">
        <f t="shared" si="34"/>
        <v>500005</v>
      </c>
      <c r="BU39" s="3" t="s">
        <v>72</v>
      </c>
      <c r="BV39" s="26">
        <f t="shared" si="35"/>
        <v>500005</v>
      </c>
      <c r="BW39" s="3" t="s">
        <v>72</v>
      </c>
      <c r="BX39" s="26">
        <f t="shared" si="36"/>
        <v>500005</v>
      </c>
      <c r="BY39" s="3" t="s">
        <v>72</v>
      </c>
      <c r="BZ39" s="26">
        <f t="shared" si="37"/>
        <v>500005</v>
      </c>
      <c r="CA39" s="3" t="s">
        <v>72</v>
      </c>
      <c r="CB39" s="26">
        <f t="shared" si="38"/>
        <v>500005</v>
      </c>
      <c r="CC39" s="3" t="s">
        <v>72</v>
      </c>
      <c r="CD39" s="26">
        <f t="shared" si="39"/>
        <v>500005</v>
      </c>
      <c r="CE39" s="3" t="s">
        <v>72</v>
      </c>
      <c r="CF39" s="26">
        <f t="shared" si="40"/>
        <v>500005</v>
      </c>
      <c r="CG39" s="3" t="s">
        <v>73</v>
      </c>
      <c r="CH39" s="26">
        <f t="shared" si="41"/>
        <v>400004</v>
      </c>
      <c r="CI39" s="3" t="s">
        <v>72</v>
      </c>
      <c r="CJ39" s="26">
        <f t="shared" si="42"/>
        <v>500005</v>
      </c>
      <c r="CK39" s="3" t="s">
        <v>72</v>
      </c>
      <c r="CL39" s="26">
        <f t="shared" si="43"/>
        <v>500005</v>
      </c>
      <c r="CM39" s="3" t="s">
        <v>72</v>
      </c>
      <c r="CN39" s="26">
        <f t="shared" si="44"/>
        <v>500005</v>
      </c>
      <c r="CO39" s="3" t="s">
        <v>73</v>
      </c>
      <c r="CP39" s="26">
        <f t="shared" si="45"/>
        <v>400004</v>
      </c>
      <c r="CQ39" s="3" t="s">
        <v>72</v>
      </c>
      <c r="CR39" s="26">
        <f t="shared" si="46"/>
        <v>500005</v>
      </c>
      <c r="CS39" s="3" t="s">
        <v>72</v>
      </c>
      <c r="CT39" s="26">
        <f t="shared" si="47"/>
        <v>500005</v>
      </c>
      <c r="CU39" s="3" t="s">
        <v>73</v>
      </c>
      <c r="CV39" s="26">
        <f t="shared" si="48"/>
        <v>400004</v>
      </c>
      <c r="CW39" s="3" t="s">
        <v>72</v>
      </c>
      <c r="CX39" s="26">
        <f t="shared" si="49"/>
        <v>500005</v>
      </c>
      <c r="CY39" s="3" t="s">
        <v>72</v>
      </c>
      <c r="CZ39" s="26">
        <f t="shared" si="50"/>
        <v>500005</v>
      </c>
      <c r="DA39" s="3" t="s">
        <v>73</v>
      </c>
      <c r="DB39" s="26">
        <f t="shared" si="51"/>
        <v>400004</v>
      </c>
      <c r="DC39" s="3" t="s">
        <v>73</v>
      </c>
      <c r="DD39" s="26">
        <f t="shared" si="52"/>
        <v>400004</v>
      </c>
      <c r="DE39" s="3" t="s">
        <v>73</v>
      </c>
      <c r="DF39" s="26">
        <f t="shared" si="53"/>
        <v>400004</v>
      </c>
      <c r="DG39" s="3" t="s">
        <v>72</v>
      </c>
      <c r="DH39" s="26">
        <f t="shared" si="54"/>
        <v>500005</v>
      </c>
      <c r="DI39" s="3" t="s">
        <v>72</v>
      </c>
      <c r="DJ39" s="26">
        <f t="shared" si="55"/>
        <v>500005</v>
      </c>
      <c r="DK39" s="3" t="s">
        <v>72</v>
      </c>
      <c r="DL39" s="26">
        <f t="shared" si="67"/>
        <v>500005</v>
      </c>
      <c r="DM39" s="3" t="s">
        <v>72</v>
      </c>
      <c r="DN39" s="26">
        <f t="shared" si="56"/>
        <v>500005</v>
      </c>
      <c r="DO39" s="3" t="s">
        <v>72</v>
      </c>
      <c r="DP39" s="26">
        <f t="shared" si="57"/>
        <v>500005</v>
      </c>
      <c r="DQ39" s="3" t="s">
        <v>72</v>
      </c>
      <c r="DR39" s="26">
        <f t="shared" si="58"/>
        <v>500005</v>
      </c>
      <c r="DS39" s="3" t="s">
        <v>72</v>
      </c>
      <c r="DT39" s="26">
        <f t="shared" si="59"/>
        <v>500005</v>
      </c>
      <c r="DU39" s="3" t="s">
        <v>72</v>
      </c>
      <c r="DV39" s="26">
        <f t="shared" si="60"/>
        <v>500005</v>
      </c>
      <c r="DW39" s="3" t="s">
        <v>72</v>
      </c>
      <c r="DX39" s="26">
        <f t="shared" si="61"/>
        <v>500005</v>
      </c>
      <c r="DY39" s="3" t="s">
        <v>72</v>
      </c>
      <c r="DZ39" s="26">
        <f t="shared" si="62"/>
        <v>500005</v>
      </c>
      <c r="EA39" s="3" t="s">
        <v>72</v>
      </c>
      <c r="EB39" s="26">
        <f t="shared" si="63"/>
        <v>500005</v>
      </c>
      <c r="EC39" s="3" t="s">
        <v>73</v>
      </c>
      <c r="ED39" s="26">
        <f t="shared" si="64"/>
        <v>400004</v>
      </c>
      <c r="EE39" s="3" t="s">
        <v>73</v>
      </c>
      <c r="EF39" s="26">
        <f t="shared" si="65"/>
        <v>400004</v>
      </c>
      <c r="EG39" s="3" t="s">
        <v>72</v>
      </c>
      <c r="EH39" s="26">
        <f t="shared" si="66"/>
        <v>500005</v>
      </c>
    </row>
    <row r="40" spans="1:138" ht="13.2" x14ac:dyDescent="0.25">
      <c r="A40" s="2">
        <v>44249.527626331022</v>
      </c>
      <c r="B40" s="3" t="s">
        <v>81</v>
      </c>
      <c r="C40" s="20">
        <f>VLOOKUP(B40,'Parte 1'!$C$5:$D$11,2,FALSE)</f>
        <v>1000001</v>
      </c>
      <c r="D40" s="3" t="s">
        <v>76</v>
      </c>
      <c r="E40" s="20">
        <f t="shared" si="0"/>
        <v>11</v>
      </c>
      <c r="F40" s="20">
        <f t="shared" si="1"/>
        <v>11000011</v>
      </c>
      <c r="G40" s="3">
        <v>6</v>
      </c>
      <c r="H40" s="22">
        <f t="shared" si="2"/>
        <v>66000066</v>
      </c>
      <c r="I40" s="3" t="s">
        <v>70</v>
      </c>
      <c r="J40" s="20">
        <f t="shared" si="3"/>
        <v>55000055</v>
      </c>
      <c r="K40" s="3"/>
      <c r="L40" s="20">
        <f t="shared" si="4"/>
        <v>0</v>
      </c>
      <c r="M40" s="3" t="s">
        <v>85</v>
      </c>
      <c r="N40" s="20">
        <f t="shared" si="5"/>
        <v>33000033</v>
      </c>
      <c r="O40" s="7" t="s">
        <v>72</v>
      </c>
      <c r="P40" s="26">
        <f t="shared" si="6"/>
        <v>55000055</v>
      </c>
      <c r="Q40" s="3" t="s">
        <v>72</v>
      </c>
      <c r="R40" s="26">
        <f t="shared" si="7"/>
        <v>55000055</v>
      </c>
      <c r="S40" s="3" t="s">
        <v>72</v>
      </c>
      <c r="T40" s="26">
        <f t="shared" si="8"/>
        <v>55000055</v>
      </c>
      <c r="U40" s="3" t="s">
        <v>72</v>
      </c>
      <c r="V40" s="26">
        <f t="shared" si="9"/>
        <v>55000055</v>
      </c>
      <c r="W40" s="3" t="s">
        <v>72</v>
      </c>
      <c r="X40" s="26">
        <f t="shared" si="10"/>
        <v>55000055</v>
      </c>
      <c r="Y40" s="3" t="s">
        <v>73</v>
      </c>
      <c r="Z40" s="26">
        <f t="shared" si="11"/>
        <v>44000044</v>
      </c>
      <c r="AA40" s="3" t="s">
        <v>72</v>
      </c>
      <c r="AB40" s="26">
        <f t="shared" si="12"/>
        <v>55000055</v>
      </c>
      <c r="AC40" s="3" t="s">
        <v>72</v>
      </c>
      <c r="AD40" s="26">
        <f t="shared" si="13"/>
        <v>55000055</v>
      </c>
      <c r="AE40" s="3" t="s">
        <v>72</v>
      </c>
      <c r="AF40" s="26">
        <f t="shared" si="14"/>
        <v>55000055</v>
      </c>
      <c r="AG40" s="3" t="s">
        <v>73</v>
      </c>
      <c r="AH40" s="26">
        <f t="shared" si="15"/>
        <v>44000044</v>
      </c>
      <c r="AI40" s="3" t="s">
        <v>72</v>
      </c>
      <c r="AJ40" s="26">
        <f t="shared" si="16"/>
        <v>55000055</v>
      </c>
      <c r="AK40" s="3" t="s">
        <v>80</v>
      </c>
      <c r="AL40" s="26">
        <f t="shared" si="17"/>
        <v>22000022</v>
      </c>
      <c r="AM40" s="3" t="s">
        <v>72</v>
      </c>
      <c r="AN40" s="26">
        <f t="shared" si="18"/>
        <v>55000055</v>
      </c>
      <c r="AO40" s="3" t="s">
        <v>72</v>
      </c>
      <c r="AP40" s="26">
        <f t="shared" si="19"/>
        <v>55000055</v>
      </c>
      <c r="AQ40" s="3" t="s">
        <v>72</v>
      </c>
      <c r="AR40" s="26">
        <f t="shared" si="20"/>
        <v>55000055</v>
      </c>
      <c r="AS40" s="3" t="s">
        <v>73</v>
      </c>
      <c r="AT40" s="26">
        <f t="shared" si="21"/>
        <v>44000044</v>
      </c>
      <c r="AU40" s="3" t="s">
        <v>73</v>
      </c>
      <c r="AV40" s="26">
        <f t="shared" si="22"/>
        <v>44000044</v>
      </c>
      <c r="AW40" s="3" t="s">
        <v>73</v>
      </c>
      <c r="AX40" s="26">
        <f t="shared" si="23"/>
        <v>44000044</v>
      </c>
      <c r="AY40" s="3" t="s">
        <v>73</v>
      </c>
      <c r="AZ40" s="26">
        <f t="shared" si="24"/>
        <v>44000044</v>
      </c>
      <c r="BA40" s="3" t="s">
        <v>72</v>
      </c>
      <c r="BB40" s="26">
        <f t="shared" si="25"/>
        <v>55000055</v>
      </c>
      <c r="BC40" s="3" t="s">
        <v>73</v>
      </c>
      <c r="BD40" s="26">
        <f t="shared" si="26"/>
        <v>44000044</v>
      </c>
      <c r="BE40" s="3" t="s">
        <v>73</v>
      </c>
      <c r="BF40" s="26">
        <f t="shared" si="27"/>
        <v>44000044</v>
      </c>
      <c r="BG40" s="3" t="s">
        <v>73</v>
      </c>
      <c r="BH40" s="26">
        <f t="shared" si="28"/>
        <v>44000044</v>
      </c>
      <c r="BI40" s="3" t="s">
        <v>73</v>
      </c>
      <c r="BJ40" s="26">
        <f t="shared" si="29"/>
        <v>44000044</v>
      </c>
      <c r="BK40" s="3" t="s">
        <v>73</v>
      </c>
      <c r="BL40" s="26">
        <f t="shared" si="30"/>
        <v>44000044</v>
      </c>
      <c r="BM40" s="3" t="s">
        <v>72</v>
      </c>
      <c r="BN40" s="26">
        <f t="shared" si="31"/>
        <v>55000055</v>
      </c>
      <c r="BO40" s="3" t="s">
        <v>72</v>
      </c>
      <c r="BP40" s="26">
        <f t="shared" si="32"/>
        <v>55000055</v>
      </c>
      <c r="BQ40" s="3" t="s">
        <v>73</v>
      </c>
      <c r="BR40" s="26">
        <f t="shared" si="33"/>
        <v>44000044</v>
      </c>
      <c r="BS40" s="3" t="s">
        <v>73</v>
      </c>
      <c r="BT40" s="26">
        <f t="shared" si="34"/>
        <v>44000044</v>
      </c>
      <c r="BU40" s="3" t="s">
        <v>73</v>
      </c>
      <c r="BV40" s="26">
        <f t="shared" si="35"/>
        <v>44000044</v>
      </c>
      <c r="BW40" s="3" t="s">
        <v>73</v>
      </c>
      <c r="BX40" s="26">
        <f t="shared" si="36"/>
        <v>44000044</v>
      </c>
      <c r="BY40" s="3" t="s">
        <v>73</v>
      </c>
      <c r="BZ40" s="26">
        <f t="shared" si="37"/>
        <v>44000044</v>
      </c>
      <c r="CA40" s="3" t="s">
        <v>73</v>
      </c>
      <c r="CB40" s="26">
        <f t="shared" si="38"/>
        <v>44000044</v>
      </c>
      <c r="CC40" s="3" t="s">
        <v>72</v>
      </c>
      <c r="CD40" s="26">
        <f t="shared" si="39"/>
        <v>55000055</v>
      </c>
      <c r="CE40" s="3" t="s">
        <v>73</v>
      </c>
      <c r="CF40" s="26">
        <f t="shared" si="40"/>
        <v>44000044</v>
      </c>
      <c r="CG40" s="3" t="s">
        <v>73</v>
      </c>
      <c r="CH40" s="26">
        <f t="shared" si="41"/>
        <v>44000044</v>
      </c>
      <c r="CI40" s="3" t="s">
        <v>73</v>
      </c>
      <c r="CJ40" s="26">
        <f t="shared" si="42"/>
        <v>44000044</v>
      </c>
      <c r="CK40" s="3" t="s">
        <v>73</v>
      </c>
      <c r="CL40" s="26">
        <f t="shared" si="43"/>
        <v>44000044</v>
      </c>
      <c r="CM40" s="3" t="s">
        <v>73</v>
      </c>
      <c r="CN40" s="26">
        <f t="shared" si="44"/>
        <v>44000044</v>
      </c>
      <c r="CO40" s="3" t="s">
        <v>73</v>
      </c>
      <c r="CP40" s="26">
        <f t="shared" si="45"/>
        <v>44000044</v>
      </c>
      <c r="CQ40" s="3" t="s">
        <v>72</v>
      </c>
      <c r="CR40" s="26">
        <f t="shared" si="46"/>
        <v>55000055</v>
      </c>
      <c r="CS40" s="3" t="s">
        <v>72</v>
      </c>
      <c r="CT40" s="26">
        <f t="shared" si="47"/>
        <v>55000055</v>
      </c>
      <c r="CU40" s="3" t="s">
        <v>72</v>
      </c>
      <c r="CV40" s="26">
        <f t="shared" si="48"/>
        <v>55000055</v>
      </c>
      <c r="CW40" s="3" t="s">
        <v>75</v>
      </c>
      <c r="CX40" s="26">
        <f t="shared" si="49"/>
        <v>11000011</v>
      </c>
      <c r="CY40" s="3" t="s">
        <v>72</v>
      </c>
      <c r="CZ40" s="26">
        <f t="shared" si="50"/>
        <v>55000055</v>
      </c>
      <c r="DA40" s="3" t="s">
        <v>75</v>
      </c>
      <c r="DB40" s="26">
        <f t="shared" si="51"/>
        <v>11000011</v>
      </c>
      <c r="DC40" s="3" t="s">
        <v>75</v>
      </c>
      <c r="DD40" s="26">
        <f t="shared" si="52"/>
        <v>11000011</v>
      </c>
      <c r="DE40" s="3" t="s">
        <v>75</v>
      </c>
      <c r="DF40" s="26">
        <f t="shared" si="53"/>
        <v>11000011</v>
      </c>
      <c r="DG40" s="3" t="s">
        <v>75</v>
      </c>
      <c r="DH40" s="26">
        <f t="shared" si="54"/>
        <v>11000011</v>
      </c>
      <c r="DI40" s="3" t="s">
        <v>73</v>
      </c>
      <c r="DJ40" s="26">
        <f t="shared" si="55"/>
        <v>44000044</v>
      </c>
      <c r="DK40" s="3" t="s">
        <v>73</v>
      </c>
      <c r="DL40" s="26">
        <f t="shared" si="67"/>
        <v>44000044</v>
      </c>
      <c r="DM40" s="3" t="s">
        <v>72</v>
      </c>
      <c r="DN40" s="26">
        <f t="shared" si="56"/>
        <v>55000055</v>
      </c>
      <c r="DO40" s="3" t="s">
        <v>72</v>
      </c>
      <c r="DP40" s="26">
        <f t="shared" si="57"/>
        <v>55000055</v>
      </c>
      <c r="DQ40" s="3" t="s">
        <v>72</v>
      </c>
      <c r="DR40" s="26">
        <f t="shared" si="58"/>
        <v>55000055</v>
      </c>
      <c r="DS40" s="3" t="s">
        <v>72</v>
      </c>
      <c r="DT40" s="26">
        <f t="shared" si="59"/>
        <v>55000055</v>
      </c>
      <c r="DU40" s="3" t="s">
        <v>72</v>
      </c>
      <c r="DV40" s="26">
        <f t="shared" si="60"/>
        <v>55000055</v>
      </c>
      <c r="DW40" s="3" t="s">
        <v>72</v>
      </c>
      <c r="DX40" s="26">
        <f t="shared" si="61"/>
        <v>55000055</v>
      </c>
      <c r="DY40" s="3" t="s">
        <v>72</v>
      </c>
      <c r="DZ40" s="26">
        <f t="shared" si="62"/>
        <v>55000055</v>
      </c>
      <c r="EA40" s="3" t="s">
        <v>72</v>
      </c>
      <c r="EB40" s="26">
        <f t="shared" si="63"/>
        <v>55000055</v>
      </c>
      <c r="EC40" s="3" t="s">
        <v>72</v>
      </c>
      <c r="ED40" s="26">
        <f t="shared" si="64"/>
        <v>55000055</v>
      </c>
      <c r="EE40" s="3" t="s">
        <v>72</v>
      </c>
      <c r="EF40" s="26">
        <f t="shared" si="65"/>
        <v>55000055</v>
      </c>
      <c r="EG40" s="3" t="s">
        <v>72</v>
      </c>
      <c r="EH40" s="26">
        <f t="shared" si="66"/>
        <v>55000055</v>
      </c>
    </row>
    <row r="41" spans="1:138" ht="13.2" x14ac:dyDescent="0.25">
      <c r="A41" s="2">
        <v>44249.54549113426</v>
      </c>
      <c r="B41" s="3" t="s">
        <v>81</v>
      </c>
      <c r="C41" s="20">
        <f>VLOOKUP(B41,'Parte 1'!$C$5:$D$11,2,FALSE)</f>
        <v>1000001</v>
      </c>
      <c r="D41" s="3" t="s">
        <v>76</v>
      </c>
      <c r="E41" s="20">
        <f t="shared" si="0"/>
        <v>11</v>
      </c>
      <c r="F41" s="20">
        <f t="shared" si="1"/>
        <v>11000011</v>
      </c>
      <c r="G41" s="3">
        <v>3</v>
      </c>
      <c r="H41" s="22">
        <f t="shared" si="2"/>
        <v>33000033</v>
      </c>
      <c r="I41" s="3" t="s">
        <v>70</v>
      </c>
      <c r="J41" s="20">
        <f t="shared" si="3"/>
        <v>55000055</v>
      </c>
      <c r="K41" s="3"/>
      <c r="L41" s="20">
        <f t="shared" si="4"/>
        <v>0</v>
      </c>
      <c r="M41" s="3" t="s">
        <v>79</v>
      </c>
      <c r="N41" s="20">
        <f t="shared" si="5"/>
        <v>55000055</v>
      </c>
      <c r="O41" s="7" t="s">
        <v>72</v>
      </c>
      <c r="P41" s="26">
        <f t="shared" si="6"/>
        <v>55000055</v>
      </c>
      <c r="Q41" s="3" t="s">
        <v>72</v>
      </c>
      <c r="R41" s="26">
        <f t="shared" si="7"/>
        <v>55000055</v>
      </c>
      <c r="S41" s="3" t="s">
        <v>72</v>
      </c>
      <c r="T41" s="26">
        <f t="shared" si="8"/>
        <v>55000055</v>
      </c>
      <c r="U41" s="3" t="s">
        <v>72</v>
      </c>
      <c r="V41" s="26">
        <f t="shared" si="9"/>
        <v>55000055</v>
      </c>
      <c r="W41" s="3" t="s">
        <v>72</v>
      </c>
      <c r="X41" s="26">
        <f t="shared" si="10"/>
        <v>55000055</v>
      </c>
      <c r="Y41" s="3" t="s">
        <v>72</v>
      </c>
      <c r="Z41" s="26">
        <f t="shared" si="11"/>
        <v>55000055</v>
      </c>
      <c r="AA41" s="3" t="s">
        <v>72</v>
      </c>
      <c r="AB41" s="26">
        <f t="shared" si="12"/>
        <v>55000055</v>
      </c>
      <c r="AC41" s="3" t="s">
        <v>72</v>
      </c>
      <c r="AD41" s="26">
        <f t="shared" si="13"/>
        <v>55000055</v>
      </c>
      <c r="AE41" s="3" t="s">
        <v>72</v>
      </c>
      <c r="AF41" s="26">
        <f t="shared" si="14"/>
        <v>55000055</v>
      </c>
      <c r="AG41" s="3" t="s">
        <v>72</v>
      </c>
      <c r="AH41" s="26">
        <f t="shared" si="15"/>
        <v>55000055</v>
      </c>
      <c r="AI41" s="3" t="s">
        <v>72</v>
      </c>
      <c r="AJ41" s="26">
        <f t="shared" si="16"/>
        <v>55000055</v>
      </c>
      <c r="AK41" s="3" t="s">
        <v>72</v>
      </c>
      <c r="AL41" s="26">
        <f t="shared" si="17"/>
        <v>55000055</v>
      </c>
      <c r="AM41" s="3" t="s">
        <v>72</v>
      </c>
      <c r="AN41" s="26">
        <f t="shared" si="18"/>
        <v>55000055</v>
      </c>
      <c r="AO41" s="3" t="s">
        <v>73</v>
      </c>
      <c r="AP41" s="26">
        <f t="shared" si="19"/>
        <v>44000044</v>
      </c>
      <c r="AQ41" s="3" t="s">
        <v>72</v>
      </c>
      <c r="AR41" s="26">
        <f t="shared" si="20"/>
        <v>55000055</v>
      </c>
      <c r="AS41" s="3" t="s">
        <v>72</v>
      </c>
      <c r="AT41" s="26">
        <f t="shared" si="21"/>
        <v>55000055</v>
      </c>
      <c r="AU41" s="3" t="s">
        <v>72</v>
      </c>
      <c r="AV41" s="26">
        <f t="shared" si="22"/>
        <v>55000055</v>
      </c>
      <c r="AW41" s="3" t="s">
        <v>72</v>
      </c>
      <c r="AX41" s="26">
        <f t="shared" si="23"/>
        <v>55000055</v>
      </c>
      <c r="AY41" s="3" t="s">
        <v>72</v>
      </c>
      <c r="AZ41" s="26">
        <f t="shared" si="24"/>
        <v>55000055</v>
      </c>
      <c r="BA41" s="3" t="s">
        <v>72</v>
      </c>
      <c r="BB41" s="26">
        <f t="shared" si="25"/>
        <v>55000055</v>
      </c>
      <c r="BC41" s="3" t="s">
        <v>72</v>
      </c>
      <c r="BD41" s="26">
        <f t="shared" si="26"/>
        <v>55000055</v>
      </c>
      <c r="BE41" s="3" t="s">
        <v>72</v>
      </c>
      <c r="BF41" s="26">
        <f t="shared" si="27"/>
        <v>55000055</v>
      </c>
      <c r="BG41" s="3" t="s">
        <v>72</v>
      </c>
      <c r="BH41" s="26">
        <f t="shared" si="28"/>
        <v>55000055</v>
      </c>
      <c r="BI41" s="3" t="s">
        <v>72</v>
      </c>
      <c r="BJ41" s="26">
        <f t="shared" si="29"/>
        <v>55000055</v>
      </c>
      <c r="BK41" s="3" t="s">
        <v>72</v>
      </c>
      <c r="BL41" s="26">
        <f t="shared" si="30"/>
        <v>55000055</v>
      </c>
      <c r="BM41" s="3" t="s">
        <v>72</v>
      </c>
      <c r="BN41" s="26">
        <f t="shared" si="31"/>
        <v>55000055</v>
      </c>
      <c r="BO41" s="3" t="s">
        <v>72</v>
      </c>
      <c r="BP41" s="26">
        <f t="shared" si="32"/>
        <v>55000055</v>
      </c>
      <c r="BQ41" s="3" t="s">
        <v>72</v>
      </c>
      <c r="BR41" s="26">
        <f t="shared" si="33"/>
        <v>55000055</v>
      </c>
      <c r="BS41" s="3" t="s">
        <v>72</v>
      </c>
      <c r="BT41" s="26">
        <f t="shared" si="34"/>
        <v>55000055</v>
      </c>
      <c r="BU41" s="3" t="s">
        <v>72</v>
      </c>
      <c r="BV41" s="26">
        <f t="shared" si="35"/>
        <v>55000055</v>
      </c>
      <c r="BW41" s="3" t="s">
        <v>72</v>
      </c>
      <c r="BX41" s="26">
        <f t="shared" si="36"/>
        <v>55000055</v>
      </c>
      <c r="BY41" s="3" t="s">
        <v>72</v>
      </c>
      <c r="BZ41" s="26">
        <f t="shared" si="37"/>
        <v>55000055</v>
      </c>
      <c r="CA41" s="3" t="s">
        <v>72</v>
      </c>
      <c r="CB41" s="26">
        <f t="shared" si="38"/>
        <v>55000055</v>
      </c>
      <c r="CC41" s="3" t="s">
        <v>72</v>
      </c>
      <c r="CD41" s="26">
        <f t="shared" si="39"/>
        <v>55000055</v>
      </c>
      <c r="CE41" s="3" t="s">
        <v>72</v>
      </c>
      <c r="CF41" s="26">
        <f t="shared" si="40"/>
        <v>55000055</v>
      </c>
      <c r="CG41" s="3" t="s">
        <v>72</v>
      </c>
      <c r="CH41" s="26">
        <f t="shared" si="41"/>
        <v>55000055</v>
      </c>
      <c r="CI41" s="3" t="s">
        <v>72</v>
      </c>
      <c r="CJ41" s="26">
        <f t="shared" si="42"/>
        <v>55000055</v>
      </c>
      <c r="CK41" s="3" t="s">
        <v>72</v>
      </c>
      <c r="CL41" s="26">
        <f t="shared" si="43"/>
        <v>55000055</v>
      </c>
      <c r="CM41" s="3" t="s">
        <v>72</v>
      </c>
      <c r="CN41" s="26">
        <f t="shared" si="44"/>
        <v>55000055</v>
      </c>
      <c r="CO41" s="3" t="s">
        <v>72</v>
      </c>
      <c r="CP41" s="26">
        <f t="shared" si="45"/>
        <v>55000055</v>
      </c>
      <c r="CQ41" s="3" t="s">
        <v>72</v>
      </c>
      <c r="CR41" s="26">
        <f t="shared" si="46"/>
        <v>55000055</v>
      </c>
      <c r="CS41" s="3" t="s">
        <v>72</v>
      </c>
      <c r="CT41" s="26">
        <f t="shared" si="47"/>
        <v>55000055</v>
      </c>
      <c r="CU41" s="3" t="s">
        <v>72</v>
      </c>
      <c r="CV41" s="26">
        <f t="shared" si="48"/>
        <v>55000055</v>
      </c>
      <c r="CW41" s="3" t="s">
        <v>72</v>
      </c>
      <c r="CX41" s="26">
        <f t="shared" si="49"/>
        <v>55000055</v>
      </c>
      <c r="CY41" s="3" t="s">
        <v>72</v>
      </c>
      <c r="CZ41" s="26">
        <f t="shared" si="50"/>
        <v>55000055</v>
      </c>
      <c r="DA41" s="3" t="s">
        <v>75</v>
      </c>
      <c r="DB41" s="26">
        <f t="shared" si="51"/>
        <v>11000011</v>
      </c>
      <c r="DC41" s="3" t="s">
        <v>75</v>
      </c>
      <c r="DD41" s="26">
        <f t="shared" si="52"/>
        <v>11000011</v>
      </c>
      <c r="DE41" s="3" t="s">
        <v>75</v>
      </c>
      <c r="DF41" s="26">
        <f t="shared" si="53"/>
        <v>11000011</v>
      </c>
      <c r="DG41" s="3" t="s">
        <v>75</v>
      </c>
      <c r="DH41" s="26">
        <f t="shared" si="54"/>
        <v>11000011</v>
      </c>
      <c r="DI41" s="3" t="s">
        <v>72</v>
      </c>
      <c r="DJ41" s="26">
        <f t="shared" si="55"/>
        <v>55000055</v>
      </c>
      <c r="DK41" s="3" t="s">
        <v>72</v>
      </c>
      <c r="DL41" s="26">
        <f t="shared" si="67"/>
        <v>55000055</v>
      </c>
      <c r="DM41" s="3" t="s">
        <v>72</v>
      </c>
      <c r="DN41" s="26">
        <f t="shared" si="56"/>
        <v>55000055</v>
      </c>
      <c r="DO41" s="3" t="s">
        <v>72</v>
      </c>
      <c r="DP41" s="26">
        <f t="shared" si="57"/>
        <v>55000055</v>
      </c>
      <c r="DQ41" s="3" t="s">
        <v>72</v>
      </c>
      <c r="DR41" s="26">
        <f t="shared" si="58"/>
        <v>55000055</v>
      </c>
      <c r="DS41" s="3" t="s">
        <v>72</v>
      </c>
      <c r="DT41" s="26">
        <f t="shared" si="59"/>
        <v>55000055</v>
      </c>
      <c r="DU41" s="3" t="s">
        <v>72</v>
      </c>
      <c r="DV41" s="26">
        <f t="shared" si="60"/>
        <v>55000055</v>
      </c>
      <c r="DW41" s="3" t="s">
        <v>72</v>
      </c>
      <c r="DX41" s="26">
        <f t="shared" si="61"/>
        <v>55000055</v>
      </c>
      <c r="DY41" s="3" t="s">
        <v>72</v>
      </c>
      <c r="DZ41" s="26">
        <f t="shared" si="62"/>
        <v>55000055</v>
      </c>
      <c r="EA41" s="3" t="s">
        <v>72</v>
      </c>
      <c r="EB41" s="26">
        <f t="shared" si="63"/>
        <v>55000055</v>
      </c>
      <c r="EC41" s="3" t="s">
        <v>72</v>
      </c>
      <c r="ED41" s="26">
        <f t="shared" si="64"/>
        <v>55000055</v>
      </c>
      <c r="EE41" s="3" t="s">
        <v>72</v>
      </c>
      <c r="EF41" s="26">
        <f t="shared" si="65"/>
        <v>55000055</v>
      </c>
      <c r="EG41" s="3" t="s">
        <v>72</v>
      </c>
      <c r="EH41" s="26">
        <f t="shared" si="66"/>
        <v>55000055</v>
      </c>
    </row>
    <row r="42" spans="1:138" ht="13.2" x14ac:dyDescent="0.25">
      <c r="A42" s="2">
        <v>44249.567711712967</v>
      </c>
      <c r="B42" s="3" t="s">
        <v>68</v>
      </c>
      <c r="C42" s="20">
        <f>VLOOKUP(B42,'Parte 1'!$C$5:$D$11,2,FALSE)</f>
        <v>100001</v>
      </c>
      <c r="D42" s="3" t="s">
        <v>76</v>
      </c>
      <c r="E42" s="20">
        <f t="shared" si="0"/>
        <v>11</v>
      </c>
      <c r="F42" s="20">
        <f t="shared" si="1"/>
        <v>1100011</v>
      </c>
      <c r="G42" s="3">
        <v>6</v>
      </c>
      <c r="H42" s="22">
        <f t="shared" si="2"/>
        <v>6600066</v>
      </c>
      <c r="I42" s="3" t="s">
        <v>70</v>
      </c>
      <c r="J42" s="20">
        <f t="shared" si="3"/>
        <v>5500055</v>
      </c>
      <c r="K42" s="3"/>
      <c r="L42" s="20">
        <f t="shared" si="4"/>
        <v>0</v>
      </c>
      <c r="M42" s="3" t="s">
        <v>85</v>
      </c>
      <c r="N42" s="20">
        <f t="shared" si="5"/>
        <v>3300033</v>
      </c>
      <c r="O42" s="7" t="s">
        <v>72</v>
      </c>
      <c r="P42" s="26">
        <f t="shared" si="6"/>
        <v>5500055</v>
      </c>
      <c r="Q42" s="3" t="s">
        <v>72</v>
      </c>
      <c r="R42" s="26">
        <f t="shared" si="7"/>
        <v>5500055</v>
      </c>
      <c r="S42" s="3" t="s">
        <v>72</v>
      </c>
      <c r="T42" s="26">
        <f t="shared" si="8"/>
        <v>5500055</v>
      </c>
      <c r="U42" s="3" t="s">
        <v>72</v>
      </c>
      <c r="V42" s="26">
        <f t="shared" si="9"/>
        <v>5500055</v>
      </c>
      <c r="W42" s="3" t="s">
        <v>72</v>
      </c>
      <c r="X42" s="26">
        <f t="shared" si="10"/>
        <v>5500055</v>
      </c>
      <c r="Y42" s="3" t="s">
        <v>72</v>
      </c>
      <c r="Z42" s="26">
        <f t="shared" si="11"/>
        <v>5500055</v>
      </c>
      <c r="AA42" s="3" t="s">
        <v>72</v>
      </c>
      <c r="AB42" s="26">
        <f t="shared" si="12"/>
        <v>5500055</v>
      </c>
      <c r="AC42" s="3" t="s">
        <v>72</v>
      </c>
      <c r="AD42" s="26">
        <f t="shared" si="13"/>
        <v>5500055</v>
      </c>
      <c r="AE42" s="3" t="s">
        <v>72</v>
      </c>
      <c r="AF42" s="26">
        <f t="shared" si="14"/>
        <v>5500055</v>
      </c>
      <c r="AG42" s="3" t="s">
        <v>72</v>
      </c>
      <c r="AH42" s="26">
        <f t="shared" si="15"/>
        <v>5500055</v>
      </c>
      <c r="AI42" s="3" t="s">
        <v>72</v>
      </c>
      <c r="AJ42" s="26">
        <f t="shared" si="16"/>
        <v>5500055</v>
      </c>
      <c r="AK42" s="3" t="s">
        <v>72</v>
      </c>
      <c r="AL42" s="26">
        <f t="shared" si="17"/>
        <v>5500055</v>
      </c>
      <c r="AM42" s="3" t="s">
        <v>72</v>
      </c>
      <c r="AN42" s="26">
        <f t="shared" si="18"/>
        <v>5500055</v>
      </c>
      <c r="AO42" s="3" t="s">
        <v>73</v>
      </c>
      <c r="AP42" s="26">
        <f t="shared" si="19"/>
        <v>4400044</v>
      </c>
      <c r="AQ42" s="3" t="s">
        <v>73</v>
      </c>
      <c r="AR42" s="26">
        <f t="shared" si="20"/>
        <v>4400044</v>
      </c>
      <c r="AS42" s="3" t="s">
        <v>73</v>
      </c>
      <c r="AT42" s="26">
        <f t="shared" si="21"/>
        <v>4400044</v>
      </c>
      <c r="AU42" s="3" t="s">
        <v>73</v>
      </c>
      <c r="AV42" s="26">
        <f t="shared" si="22"/>
        <v>4400044</v>
      </c>
      <c r="AW42" s="3" t="s">
        <v>73</v>
      </c>
      <c r="AX42" s="26">
        <f t="shared" si="23"/>
        <v>4400044</v>
      </c>
      <c r="AY42" s="3" t="s">
        <v>74</v>
      </c>
      <c r="AZ42" s="26">
        <f t="shared" si="24"/>
        <v>3300033</v>
      </c>
      <c r="BA42" s="3" t="s">
        <v>73</v>
      </c>
      <c r="BB42" s="26">
        <f t="shared" si="25"/>
        <v>4400044</v>
      </c>
      <c r="BC42" s="3" t="s">
        <v>74</v>
      </c>
      <c r="BD42" s="26">
        <f t="shared" si="26"/>
        <v>3300033</v>
      </c>
      <c r="BE42" s="3" t="s">
        <v>74</v>
      </c>
      <c r="BF42" s="26">
        <f t="shared" si="27"/>
        <v>3300033</v>
      </c>
      <c r="BG42" s="3" t="s">
        <v>73</v>
      </c>
      <c r="BH42" s="26">
        <f t="shared" si="28"/>
        <v>4400044</v>
      </c>
      <c r="BI42" s="3" t="s">
        <v>73</v>
      </c>
      <c r="BJ42" s="26">
        <f t="shared" si="29"/>
        <v>4400044</v>
      </c>
      <c r="BK42" s="3" t="s">
        <v>73</v>
      </c>
      <c r="BL42" s="26">
        <f t="shared" si="30"/>
        <v>4400044</v>
      </c>
      <c r="BM42" s="3" t="s">
        <v>73</v>
      </c>
      <c r="BN42" s="26">
        <f t="shared" si="31"/>
        <v>4400044</v>
      </c>
      <c r="BO42" s="3" t="s">
        <v>73</v>
      </c>
      <c r="BP42" s="26">
        <f t="shared" si="32"/>
        <v>4400044</v>
      </c>
      <c r="BQ42" s="3" t="s">
        <v>73</v>
      </c>
      <c r="BR42" s="26">
        <f t="shared" si="33"/>
        <v>4400044</v>
      </c>
      <c r="BS42" s="3" t="s">
        <v>73</v>
      </c>
      <c r="BT42" s="26">
        <f t="shared" si="34"/>
        <v>4400044</v>
      </c>
      <c r="BU42" s="3" t="s">
        <v>73</v>
      </c>
      <c r="BV42" s="26">
        <f t="shared" si="35"/>
        <v>4400044</v>
      </c>
      <c r="BW42" s="3" t="s">
        <v>73</v>
      </c>
      <c r="BX42" s="26">
        <f t="shared" si="36"/>
        <v>4400044</v>
      </c>
      <c r="BY42" s="3" t="s">
        <v>73</v>
      </c>
      <c r="BZ42" s="26">
        <f t="shared" si="37"/>
        <v>4400044</v>
      </c>
      <c r="CA42" s="3" t="s">
        <v>74</v>
      </c>
      <c r="CB42" s="26">
        <f t="shared" si="38"/>
        <v>3300033</v>
      </c>
      <c r="CC42" s="3" t="s">
        <v>73</v>
      </c>
      <c r="CD42" s="26">
        <f t="shared" si="39"/>
        <v>4400044</v>
      </c>
      <c r="CE42" s="3" t="s">
        <v>74</v>
      </c>
      <c r="CF42" s="26">
        <f t="shared" si="40"/>
        <v>3300033</v>
      </c>
      <c r="CG42" s="3" t="s">
        <v>73</v>
      </c>
      <c r="CH42" s="26">
        <f t="shared" si="41"/>
        <v>4400044</v>
      </c>
      <c r="CI42" s="3" t="s">
        <v>74</v>
      </c>
      <c r="CJ42" s="26">
        <f t="shared" si="42"/>
        <v>3300033</v>
      </c>
      <c r="CK42" s="3" t="s">
        <v>74</v>
      </c>
      <c r="CL42" s="26">
        <f t="shared" si="43"/>
        <v>3300033</v>
      </c>
      <c r="CM42" s="3" t="s">
        <v>74</v>
      </c>
      <c r="CN42" s="26">
        <f t="shared" si="44"/>
        <v>3300033</v>
      </c>
      <c r="CO42" s="3" t="s">
        <v>74</v>
      </c>
      <c r="CP42" s="26">
        <f t="shared" si="45"/>
        <v>3300033</v>
      </c>
      <c r="CQ42" s="3" t="s">
        <v>72</v>
      </c>
      <c r="CR42" s="26">
        <f t="shared" si="46"/>
        <v>5500055</v>
      </c>
      <c r="CS42" s="3" t="s">
        <v>72</v>
      </c>
      <c r="CT42" s="26">
        <f t="shared" si="47"/>
        <v>5500055</v>
      </c>
      <c r="CU42" s="3" t="s">
        <v>72</v>
      </c>
      <c r="CV42" s="26">
        <f t="shared" si="48"/>
        <v>5500055</v>
      </c>
      <c r="CW42" s="3" t="s">
        <v>72</v>
      </c>
      <c r="CX42" s="26">
        <f t="shared" si="49"/>
        <v>5500055</v>
      </c>
      <c r="CY42" s="3" t="s">
        <v>72</v>
      </c>
      <c r="CZ42" s="26">
        <f t="shared" si="50"/>
        <v>5500055</v>
      </c>
      <c r="DA42" s="3" t="s">
        <v>72</v>
      </c>
      <c r="DB42" s="26">
        <f t="shared" si="51"/>
        <v>5500055</v>
      </c>
      <c r="DC42" s="3" t="s">
        <v>72</v>
      </c>
      <c r="DD42" s="26">
        <f t="shared" si="52"/>
        <v>5500055</v>
      </c>
      <c r="DE42" s="3" t="s">
        <v>72</v>
      </c>
      <c r="DF42" s="26">
        <f t="shared" si="53"/>
        <v>5500055</v>
      </c>
      <c r="DG42" s="3" t="s">
        <v>73</v>
      </c>
      <c r="DH42" s="26">
        <f t="shared" si="54"/>
        <v>4400044</v>
      </c>
      <c r="DI42" s="3" t="s">
        <v>75</v>
      </c>
      <c r="DJ42" s="26">
        <f t="shared" si="55"/>
        <v>1100011</v>
      </c>
      <c r="DK42" s="3" t="s">
        <v>73</v>
      </c>
      <c r="DL42" s="26">
        <f t="shared" si="67"/>
        <v>4400044</v>
      </c>
      <c r="DM42" s="3" t="s">
        <v>72</v>
      </c>
      <c r="DN42" s="26">
        <f t="shared" si="56"/>
        <v>5500055</v>
      </c>
      <c r="DO42" s="3" t="s">
        <v>72</v>
      </c>
      <c r="DP42" s="26">
        <f t="shared" si="57"/>
        <v>5500055</v>
      </c>
      <c r="DQ42" s="3" t="s">
        <v>73</v>
      </c>
      <c r="DR42" s="26">
        <f t="shared" si="58"/>
        <v>4400044</v>
      </c>
      <c r="DS42" s="3" t="s">
        <v>72</v>
      </c>
      <c r="DT42" s="26">
        <f t="shared" si="59"/>
        <v>5500055</v>
      </c>
      <c r="DU42" s="3" t="s">
        <v>72</v>
      </c>
      <c r="DV42" s="26">
        <f t="shared" si="60"/>
        <v>5500055</v>
      </c>
      <c r="DW42" s="3" t="s">
        <v>72</v>
      </c>
      <c r="DX42" s="26">
        <f t="shared" si="61"/>
        <v>5500055</v>
      </c>
      <c r="DY42" s="3" t="s">
        <v>72</v>
      </c>
      <c r="DZ42" s="26">
        <f t="shared" si="62"/>
        <v>5500055</v>
      </c>
      <c r="EA42" s="3" t="s">
        <v>72</v>
      </c>
      <c r="EB42" s="26">
        <f t="shared" si="63"/>
        <v>5500055</v>
      </c>
      <c r="EC42" s="3" t="s">
        <v>73</v>
      </c>
      <c r="ED42" s="26">
        <f t="shared" si="64"/>
        <v>4400044</v>
      </c>
      <c r="EE42" s="3" t="s">
        <v>73</v>
      </c>
      <c r="EF42" s="26">
        <f t="shared" si="65"/>
        <v>4400044</v>
      </c>
      <c r="EG42" s="3" t="s">
        <v>72</v>
      </c>
      <c r="EH42" s="26">
        <f t="shared" si="66"/>
        <v>5500055</v>
      </c>
    </row>
    <row r="43" spans="1:138" ht="13.2" x14ac:dyDescent="0.25">
      <c r="A43" s="2">
        <v>44249.580534398148</v>
      </c>
      <c r="B43" s="3" t="s">
        <v>82</v>
      </c>
      <c r="C43" s="20">
        <f>VLOOKUP(B43,'Parte 1'!$C$5:$D$11,2,FALSE)</f>
        <v>100000001</v>
      </c>
      <c r="D43" s="3" t="s">
        <v>76</v>
      </c>
      <c r="E43" s="20">
        <f t="shared" si="0"/>
        <v>11</v>
      </c>
      <c r="F43" s="20">
        <f t="shared" si="1"/>
        <v>1100000011</v>
      </c>
      <c r="G43" s="3">
        <v>3</v>
      </c>
      <c r="H43" s="22">
        <f t="shared" si="2"/>
        <v>3300000033</v>
      </c>
      <c r="I43" s="3" t="s">
        <v>70</v>
      </c>
      <c r="J43" s="20">
        <f t="shared" si="3"/>
        <v>5500000055</v>
      </c>
      <c r="K43" s="3"/>
      <c r="L43" s="20">
        <f t="shared" si="4"/>
        <v>0</v>
      </c>
      <c r="M43" s="3" t="s">
        <v>85</v>
      </c>
      <c r="N43" s="20">
        <f t="shared" si="5"/>
        <v>3300000033</v>
      </c>
      <c r="O43" s="7" t="s">
        <v>74</v>
      </c>
      <c r="P43" s="26">
        <f t="shared" si="6"/>
        <v>3300000033</v>
      </c>
      <c r="Q43" s="3" t="s">
        <v>73</v>
      </c>
      <c r="R43" s="26">
        <f t="shared" si="7"/>
        <v>4400000044</v>
      </c>
      <c r="S43" s="3" t="s">
        <v>73</v>
      </c>
      <c r="T43" s="26">
        <f t="shared" si="8"/>
        <v>4400000044</v>
      </c>
      <c r="U43" s="3" t="s">
        <v>72</v>
      </c>
      <c r="V43" s="26">
        <f t="shared" si="9"/>
        <v>5500000055</v>
      </c>
      <c r="W43" s="3" t="s">
        <v>73</v>
      </c>
      <c r="X43" s="26">
        <f t="shared" si="10"/>
        <v>4400000044</v>
      </c>
      <c r="Y43" s="3" t="s">
        <v>74</v>
      </c>
      <c r="Z43" s="26">
        <f t="shared" si="11"/>
        <v>3300000033</v>
      </c>
      <c r="AA43" s="3" t="s">
        <v>73</v>
      </c>
      <c r="AB43" s="26">
        <f t="shared" si="12"/>
        <v>4400000044</v>
      </c>
      <c r="AC43" s="3" t="s">
        <v>73</v>
      </c>
      <c r="AD43" s="26">
        <f t="shared" si="13"/>
        <v>4400000044</v>
      </c>
      <c r="AE43" s="3" t="s">
        <v>74</v>
      </c>
      <c r="AF43" s="26">
        <f t="shared" si="14"/>
        <v>3300000033</v>
      </c>
      <c r="AG43" s="3" t="s">
        <v>74</v>
      </c>
      <c r="AH43" s="26">
        <f t="shared" si="15"/>
        <v>3300000033</v>
      </c>
      <c r="AI43" s="3" t="s">
        <v>73</v>
      </c>
      <c r="AJ43" s="26">
        <f t="shared" si="16"/>
        <v>4400000044</v>
      </c>
      <c r="AK43" s="3" t="s">
        <v>73</v>
      </c>
      <c r="AL43" s="26">
        <f t="shared" si="17"/>
        <v>4400000044</v>
      </c>
      <c r="AM43" s="3" t="s">
        <v>73</v>
      </c>
      <c r="AN43" s="26">
        <f t="shared" si="18"/>
        <v>4400000044</v>
      </c>
      <c r="AO43" s="3" t="s">
        <v>73</v>
      </c>
      <c r="AP43" s="26">
        <f t="shared" si="19"/>
        <v>4400000044</v>
      </c>
      <c r="AQ43" s="3" t="s">
        <v>73</v>
      </c>
      <c r="AR43" s="26">
        <f t="shared" si="20"/>
        <v>4400000044</v>
      </c>
      <c r="AS43" s="3" t="s">
        <v>73</v>
      </c>
      <c r="AT43" s="26">
        <f t="shared" si="21"/>
        <v>4400000044</v>
      </c>
      <c r="AU43" s="3" t="s">
        <v>74</v>
      </c>
      <c r="AV43" s="26">
        <f t="shared" si="22"/>
        <v>3300000033</v>
      </c>
      <c r="AW43" s="3" t="s">
        <v>73</v>
      </c>
      <c r="AX43" s="26">
        <f t="shared" si="23"/>
        <v>4400000044</v>
      </c>
      <c r="AY43" s="3" t="s">
        <v>73</v>
      </c>
      <c r="AZ43" s="26">
        <f t="shared" si="24"/>
        <v>4400000044</v>
      </c>
      <c r="BA43" s="3" t="s">
        <v>80</v>
      </c>
      <c r="BB43" s="26">
        <f t="shared" si="25"/>
        <v>2200000022</v>
      </c>
      <c r="BC43" s="3" t="s">
        <v>73</v>
      </c>
      <c r="BD43" s="26">
        <f t="shared" si="26"/>
        <v>4400000044</v>
      </c>
      <c r="BE43" s="3" t="s">
        <v>74</v>
      </c>
      <c r="BF43" s="26">
        <f t="shared" si="27"/>
        <v>3300000033</v>
      </c>
      <c r="BG43" s="3" t="s">
        <v>74</v>
      </c>
      <c r="BH43" s="26">
        <f t="shared" si="28"/>
        <v>3300000033</v>
      </c>
      <c r="BI43" s="3" t="s">
        <v>73</v>
      </c>
      <c r="BJ43" s="26">
        <f t="shared" si="29"/>
        <v>4400000044</v>
      </c>
      <c r="BK43" s="3" t="s">
        <v>73</v>
      </c>
      <c r="BL43" s="26">
        <f t="shared" si="30"/>
        <v>4400000044</v>
      </c>
      <c r="BM43" s="3" t="s">
        <v>80</v>
      </c>
      <c r="BN43" s="26">
        <f t="shared" si="31"/>
        <v>2200000022</v>
      </c>
      <c r="BO43" s="3" t="s">
        <v>80</v>
      </c>
      <c r="BP43" s="26">
        <f t="shared" si="32"/>
        <v>2200000022</v>
      </c>
      <c r="BQ43" s="3" t="s">
        <v>80</v>
      </c>
      <c r="BR43" s="26">
        <f t="shared" si="33"/>
        <v>2200000022</v>
      </c>
      <c r="BS43" s="3" t="s">
        <v>73</v>
      </c>
      <c r="BT43" s="26">
        <f t="shared" si="34"/>
        <v>4400000044</v>
      </c>
      <c r="BU43" s="3" t="s">
        <v>80</v>
      </c>
      <c r="BV43" s="26">
        <f t="shared" si="35"/>
        <v>2200000022</v>
      </c>
      <c r="BW43" s="3" t="s">
        <v>75</v>
      </c>
      <c r="BX43" s="26">
        <f t="shared" si="36"/>
        <v>1100000011</v>
      </c>
      <c r="BY43" s="3" t="s">
        <v>74</v>
      </c>
      <c r="BZ43" s="26">
        <f t="shared" si="37"/>
        <v>3300000033</v>
      </c>
      <c r="CA43" s="3" t="s">
        <v>75</v>
      </c>
      <c r="CB43" s="26">
        <f t="shared" si="38"/>
        <v>1100000011</v>
      </c>
      <c r="CC43" s="3" t="s">
        <v>80</v>
      </c>
      <c r="CD43" s="26">
        <f t="shared" si="39"/>
        <v>2200000022</v>
      </c>
      <c r="CE43" s="3" t="s">
        <v>73</v>
      </c>
      <c r="CF43" s="26">
        <f t="shared" si="40"/>
        <v>4400000044</v>
      </c>
      <c r="CG43" s="3" t="s">
        <v>75</v>
      </c>
      <c r="CH43" s="26">
        <f t="shared" si="41"/>
        <v>1100000011</v>
      </c>
      <c r="CI43" s="3" t="s">
        <v>73</v>
      </c>
      <c r="CJ43" s="26">
        <f t="shared" si="42"/>
        <v>4400000044</v>
      </c>
      <c r="CK43" s="3" t="s">
        <v>73</v>
      </c>
      <c r="CL43" s="26">
        <f t="shared" si="43"/>
        <v>4400000044</v>
      </c>
      <c r="CM43" s="3" t="s">
        <v>73</v>
      </c>
      <c r="CN43" s="26">
        <f t="shared" si="44"/>
        <v>4400000044</v>
      </c>
      <c r="CO43" s="3" t="s">
        <v>80</v>
      </c>
      <c r="CP43" s="26">
        <f t="shared" si="45"/>
        <v>2200000022</v>
      </c>
      <c r="CQ43" s="3" t="s">
        <v>72</v>
      </c>
      <c r="CR43" s="26">
        <f t="shared" si="46"/>
        <v>5500000055</v>
      </c>
      <c r="CS43" s="3" t="s">
        <v>72</v>
      </c>
      <c r="CT43" s="26">
        <f t="shared" si="47"/>
        <v>5500000055</v>
      </c>
      <c r="CU43" s="3" t="s">
        <v>74</v>
      </c>
      <c r="CV43" s="26">
        <f t="shared" si="48"/>
        <v>3300000033</v>
      </c>
      <c r="CW43" s="3" t="s">
        <v>75</v>
      </c>
      <c r="CX43" s="26">
        <f t="shared" si="49"/>
        <v>1100000011</v>
      </c>
      <c r="CY43" s="3" t="s">
        <v>73</v>
      </c>
      <c r="CZ43" s="26">
        <f t="shared" si="50"/>
        <v>4400000044</v>
      </c>
      <c r="DA43" s="3" t="s">
        <v>72</v>
      </c>
      <c r="DB43" s="26">
        <f t="shared" si="51"/>
        <v>5500000055</v>
      </c>
      <c r="DC43" s="3" t="s">
        <v>75</v>
      </c>
      <c r="DD43" s="26">
        <f t="shared" si="52"/>
        <v>1100000011</v>
      </c>
      <c r="DE43" s="3" t="s">
        <v>75</v>
      </c>
      <c r="DF43" s="26">
        <f t="shared" si="53"/>
        <v>1100000011</v>
      </c>
      <c r="DG43" s="3" t="s">
        <v>75</v>
      </c>
      <c r="DH43" s="26">
        <f t="shared" si="54"/>
        <v>1100000011</v>
      </c>
      <c r="DI43" s="3" t="s">
        <v>74</v>
      </c>
      <c r="DJ43" s="26">
        <f t="shared" si="55"/>
        <v>3300000033</v>
      </c>
      <c r="DK43" s="3" t="s">
        <v>73</v>
      </c>
      <c r="DL43" s="26">
        <f t="shared" si="67"/>
        <v>4400000044</v>
      </c>
      <c r="DM43" s="3" t="s">
        <v>72</v>
      </c>
      <c r="DN43" s="26">
        <f t="shared" si="56"/>
        <v>5500000055</v>
      </c>
      <c r="DO43" s="3" t="s">
        <v>72</v>
      </c>
      <c r="DP43" s="26">
        <f t="shared" si="57"/>
        <v>5500000055</v>
      </c>
      <c r="DQ43" s="3" t="s">
        <v>72</v>
      </c>
      <c r="DR43" s="26">
        <f t="shared" si="58"/>
        <v>5500000055</v>
      </c>
      <c r="DS43" s="3" t="s">
        <v>72</v>
      </c>
      <c r="DT43" s="26">
        <f t="shared" si="59"/>
        <v>5500000055</v>
      </c>
      <c r="DU43" s="3" t="s">
        <v>73</v>
      </c>
      <c r="DV43" s="26">
        <f t="shared" si="60"/>
        <v>4400000044</v>
      </c>
      <c r="DW43" s="3" t="s">
        <v>72</v>
      </c>
      <c r="DX43" s="26">
        <f t="shared" si="61"/>
        <v>5500000055</v>
      </c>
      <c r="DY43" s="3" t="s">
        <v>73</v>
      </c>
      <c r="DZ43" s="26">
        <f t="shared" si="62"/>
        <v>4400000044</v>
      </c>
      <c r="EA43" s="3" t="s">
        <v>73</v>
      </c>
      <c r="EB43" s="26">
        <f t="shared" si="63"/>
        <v>4400000044</v>
      </c>
      <c r="EC43" s="3" t="s">
        <v>72</v>
      </c>
      <c r="ED43" s="26">
        <f t="shared" si="64"/>
        <v>5500000055</v>
      </c>
      <c r="EE43" s="3" t="s">
        <v>72</v>
      </c>
      <c r="EF43" s="26">
        <f t="shared" si="65"/>
        <v>5500000055</v>
      </c>
      <c r="EG43" s="3" t="s">
        <v>72</v>
      </c>
      <c r="EH43" s="26">
        <f t="shared" si="66"/>
        <v>5500000055</v>
      </c>
    </row>
    <row r="44" spans="1:138" ht="13.2" x14ac:dyDescent="0.25">
      <c r="A44" s="2">
        <v>44249.596506041664</v>
      </c>
      <c r="B44" s="3" t="s">
        <v>81</v>
      </c>
      <c r="C44" s="20">
        <f>VLOOKUP(B44,'Parte 1'!$C$5:$D$11,2,FALSE)</f>
        <v>1000001</v>
      </c>
      <c r="D44" s="3" t="s">
        <v>69</v>
      </c>
      <c r="E44" s="20">
        <f t="shared" si="0"/>
        <v>1</v>
      </c>
      <c r="F44" s="20">
        <f t="shared" si="1"/>
        <v>1000001</v>
      </c>
      <c r="G44" s="3">
        <v>7</v>
      </c>
      <c r="H44" s="22">
        <f t="shared" si="2"/>
        <v>7000007</v>
      </c>
      <c r="I44" s="3" t="s">
        <v>70</v>
      </c>
      <c r="J44" s="20">
        <f t="shared" si="3"/>
        <v>5000005</v>
      </c>
      <c r="K44" s="3"/>
      <c r="L44" s="20">
        <f t="shared" si="4"/>
        <v>0</v>
      </c>
      <c r="M44" s="3" t="s">
        <v>85</v>
      </c>
      <c r="N44" s="20">
        <f t="shared" si="5"/>
        <v>3000003</v>
      </c>
      <c r="O44" s="7" t="s">
        <v>73</v>
      </c>
      <c r="P44" s="26">
        <f t="shared" si="6"/>
        <v>4000004</v>
      </c>
      <c r="Q44" s="3" t="s">
        <v>74</v>
      </c>
      <c r="R44" s="26">
        <f t="shared" si="7"/>
        <v>3000003</v>
      </c>
      <c r="S44" s="3" t="s">
        <v>74</v>
      </c>
      <c r="T44" s="26">
        <f t="shared" si="8"/>
        <v>3000003</v>
      </c>
      <c r="U44" s="3" t="s">
        <v>73</v>
      </c>
      <c r="V44" s="26">
        <f t="shared" si="9"/>
        <v>4000004</v>
      </c>
      <c r="W44" s="3" t="s">
        <v>75</v>
      </c>
      <c r="X44" s="26">
        <f t="shared" si="10"/>
        <v>1000001</v>
      </c>
      <c r="Y44" s="3" t="s">
        <v>73</v>
      </c>
      <c r="Z44" s="26">
        <f t="shared" si="11"/>
        <v>4000004</v>
      </c>
      <c r="AA44" s="3" t="s">
        <v>73</v>
      </c>
      <c r="AB44" s="26">
        <f t="shared" si="12"/>
        <v>4000004</v>
      </c>
      <c r="AC44" s="3" t="s">
        <v>73</v>
      </c>
      <c r="AD44" s="26">
        <f t="shared" si="13"/>
        <v>4000004</v>
      </c>
      <c r="AE44" s="3" t="s">
        <v>73</v>
      </c>
      <c r="AF44" s="26">
        <f t="shared" si="14"/>
        <v>4000004</v>
      </c>
      <c r="AG44" s="3" t="s">
        <v>74</v>
      </c>
      <c r="AH44" s="26">
        <f t="shared" si="15"/>
        <v>3000003</v>
      </c>
      <c r="AI44" s="3" t="s">
        <v>74</v>
      </c>
      <c r="AJ44" s="26">
        <f t="shared" si="16"/>
        <v>3000003</v>
      </c>
      <c r="AK44" s="3" t="s">
        <v>75</v>
      </c>
      <c r="AL44" s="26">
        <f t="shared" si="17"/>
        <v>1000001</v>
      </c>
      <c r="AM44" s="3" t="s">
        <v>73</v>
      </c>
      <c r="AN44" s="26">
        <f t="shared" si="18"/>
        <v>4000004</v>
      </c>
      <c r="AO44" s="3" t="s">
        <v>74</v>
      </c>
      <c r="AP44" s="26">
        <f t="shared" si="19"/>
        <v>3000003</v>
      </c>
      <c r="AQ44" s="3" t="s">
        <v>75</v>
      </c>
      <c r="AR44" s="26">
        <f t="shared" si="20"/>
        <v>1000001</v>
      </c>
      <c r="AS44" s="3" t="s">
        <v>75</v>
      </c>
      <c r="AT44" s="26">
        <f t="shared" si="21"/>
        <v>1000001</v>
      </c>
      <c r="AU44" s="3" t="s">
        <v>75</v>
      </c>
      <c r="AV44" s="26">
        <f t="shared" si="22"/>
        <v>1000001</v>
      </c>
      <c r="AW44" s="3" t="s">
        <v>75</v>
      </c>
      <c r="AX44" s="26">
        <f t="shared" si="23"/>
        <v>1000001</v>
      </c>
      <c r="AY44" s="3" t="s">
        <v>75</v>
      </c>
      <c r="AZ44" s="26">
        <f t="shared" si="24"/>
        <v>1000001</v>
      </c>
      <c r="BA44" s="3" t="s">
        <v>75</v>
      </c>
      <c r="BB44" s="26">
        <f t="shared" si="25"/>
        <v>1000001</v>
      </c>
      <c r="BC44" s="3" t="s">
        <v>73</v>
      </c>
      <c r="BD44" s="26">
        <f t="shared" si="26"/>
        <v>4000004</v>
      </c>
      <c r="BE44" s="3" t="s">
        <v>72</v>
      </c>
      <c r="BF44" s="26">
        <f t="shared" si="27"/>
        <v>5000005</v>
      </c>
      <c r="BG44" s="3" t="s">
        <v>72</v>
      </c>
      <c r="BH44" s="26">
        <f t="shared" si="28"/>
        <v>5000005</v>
      </c>
      <c r="BI44" s="3" t="s">
        <v>73</v>
      </c>
      <c r="BJ44" s="26">
        <f t="shared" si="29"/>
        <v>4000004</v>
      </c>
      <c r="BK44" s="3" t="s">
        <v>72</v>
      </c>
      <c r="BL44" s="26">
        <f t="shared" si="30"/>
        <v>5000005</v>
      </c>
      <c r="BM44" s="3" t="s">
        <v>72</v>
      </c>
      <c r="BN44" s="26">
        <f t="shared" si="31"/>
        <v>5000005</v>
      </c>
      <c r="BO44" s="3" t="s">
        <v>75</v>
      </c>
      <c r="BP44" s="26">
        <f t="shared" si="32"/>
        <v>1000001</v>
      </c>
      <c r="BQ44" s="3" t="s">
        <v>73</v>
      </c>
      <c r="BR44" s="26">
        <f t="shared" si="33"/>
        <v>4000004</v>
      </c>
      <c r="BS44" s="3" t="s">
        <v>75</v>
      </c>
      <c r="BT44" s="26">
        <f t="shared" si="34"/>
        <v>1000001</v>
      </c>
      <c r="BU44" s="3" t="s">
        <v>80</v>
      </c>
      <c r="BV44" s="26">
        <f t="shared" si="35"/>
        <v>2000002</v>
      </c>
      <c r="BW44" s="3" t="s">
        <v>80</v>
      </c>
      <c r="BX44" s="26">
        <f t="shared" si="36"/>
        <v>2000002</v>
      </c>
      <c r="BY44" s="3" t="s">
        <v>75</v>
      </c>
      <c r="BZ44" s="26">
        <f t="shared" si="37"/>
        <v>1000001</v>
      </c>
      <c r="CA44" s="3" t="s">
        <v>73</v>
      </c>
      <c r="CB44" s="26">
        <f t="shared" si="38"/>
        <v>4000004</v>
      </c>
      <c r="CC44" s="3" t="s">
        <v>74</v>
      </c>
      <c r="CD44" s="26">
        <f t="shared" si="39"/>
        <v>3000003</v>
      </c>
      <c r="CE44" s="3" t="s">
        <v>75</v>
      </c>
      <c r="CF44" s="26">
        <f t="shared" si="40"/>
        <v>1000001</v>
      </c>
      <c r="CG44" s="3" t="s">
        <v>80</v>
      </c>
      <c r="CH44" s="26">
        <f t="shared" si="41"/>
        <v>2000002</v>
      </c>
      <c r="CI44" s="3" t="s">
        <v>75</v>
      </c>
      <c r="CJ44" s="26">
        <f t="shared" si="42"/>
        <v>1000001</v>
      </c>
      <c r="CK44" s="3" t="s">
        <v>74</v>
      </c>
      <c r="CL44" s="26">
        <f t="shared" si="43"/>
        <v>3000003</v>
      </c>
      <c r="CM44" s="3" t="s">
        <v>75</v>
      </c>
      <c r="CN44" s="26">
        <f t="shared" si="44"/>
        <v>1000001</v>
      </c>
      <c r="CO44" s="3" t="s">
        <v>75</v>
      </c>
      <c r="CP44" s="26">
        <f t="shared" si="45"/>
        <v>1000001</v>
      </c>
      <c r="CQ44" s="3" t="s">
        <v>75</v>
      </c>
      <c r="CR44" s="26">
        <f t="shared" si="46"/>
        <v>1000001</v>
      </c>
      <c r="CS44" s="3" t="s">
        <v>73</v>
      </c>
      <c r="CT44" s="26">
        <f t="shared" si="47"/>
        <v>4000004</v>
      </c>
      <c r="CU44" s="3" t="s">
        <v>75</v>
      </c>
      <c r="CV44" s="26">
        <f t="shared" si="48"/>
        <v>1000001</v>
      </c>
      <c r="CW44" s="3" t="s">
        <v>75</v>
      </c>
      <c r="CX44" s="26">
        <f t="shared" si="49"/>
        <v>1000001</v>
      </c>
      <c r="CY44" s="3" t="s">
        <v>75</v>
      </c>
      <c r="CZ44" s="26">
        <f t="shared" si="50"/>
        <v>1000001</v>
      </c>
      <c r="DA44" s="3" t="s">
        <v>75</v>
      </c>
      <c r="DB44" s="26">
        <f t="shared" si="51"/>
        <v>1000001</v>
      </c>
      <c r="DC44" s="3" t="s">
        <v>75</v>
      </c>
      <c r="DD44" s="26">
        <f t="shared" si="52"/>
        <v>1000001</v>
      </c>
      <c r="DE44" s="3" t="s">
        <v>75</v>
      </c>
      <c r="DF44" s="26">
        <f t="shared" si="53"/>
        <v>1000001</v>
      </c>
      <c r="DG44" s="3" t="s">
        <v>75</v>
      </c>
      <c r="DH44" s="26">
        <f t="shared" si="54"/>
        <v>1000001</v>
      </c>
      <c r="DI44" s="3" t="s">
        <v>73</v>
      </c>
      <c r="DJ44" s="26">
        <f t="shared" si="55"/>
        <v>4000004</v>
      </c>
      <c r="DK44" s="3" t="s">
        <v>73</v>
      </c>
      <c r="DL44" s="26">
        <f t="shared" si="67"/>
        <v>4000004</v>
      </c>
      <c r="DM44" s="3" t="s">
        <v>72</v>
      </c>
      <c r="DN44" s="26">
        <f t="shared" si="56"/>
        <v>5000005</v>
      </c>
      <c r="DO44" s="3" t="s">
        <v>74</v>
      </c>
      <c r="DP44" s="26">
        <f t="shared" si="57"/>
        <v>3000003</v>
      </c>
      <c r="DQ44" s="3" t="s">
        <v>74</v>
      </c>
      <c r="DR44" s="26">
        <f t="shared" si="58"/>
        <v>3000003</v>
      </c>
      <c r="DS44" s="3" t="s">
        <v>80</v>
      </c>
      <c r="DT44" s="26">
        <f t="shared" si="59"/>
        <v>2000002</v>
      </c>
      <c r="DU44" s="3" t="s">
        <v>74</v>
      </c>
      <c r="DV44" s="26">
        <f t="shared" si="60"/>
        <v>3000003</v>
      </c>
      <c r="DW44" s="3" t="s">
        <v>72</v>
      </c>
      <c r="DX44" s="26">
        <f t="shared" si="61"/>
        <v>5000005</v>
      </c>
      <c r="DY44" s="3" t="s">
        <v>72</v>
      </c>
      <c r="DZ44" s="26">
        <f t="shared" si="62"/>
        <v>5000005</v>
      </c>
      <c r="EA44" s="3" t="s">
        <v>72</v>
      </c>
      <c r="EB44" s="26">
        <f t="shared" si="63"/>
        <v>5000005</v>
      </c>
      <c r="EC44" s="3" t="s">
        <v>73</v>
      </c>
      <c r="ED44" s="26">
        <f t="shared" si="64"/>
        <v>4000004</v>
      </c>
      <c r="EE44" s="3" t="s">
        <v>72</v>
      </c>
      <c r="EF44" s="26">
        <f t="shared" si="65"/>
        <v>5000005</v>
      </c>
      <c r="EG44" s="3" t="s">
        <v>72</v>
      </c>
      <c r="EH44" s="26">
        <f t="shared" si="66"/>
        <v>5000005</v>
      </c>
    </row>
    <row r="45" spans="1:138" ht="13.2" x14ac:dyDescent="0.25">
      <c r="A45" s="2">
        <v>44249.608084756939</v>
      </c>
      <c r="B45" s="3" t="s">
        <v>82</v>
      </c>
      <c r="C45" s="20">
        <f>VLOOKUP(B45,'Parte 1'!$C$5:$D$11,2,FALSE)</f>
        <v>100000001</v>
      </c>
      <c r="D45" s="3" t="s">
        <v>76</v>
      </c>
      <c r="E45" s="20">
        <f t="shared" si="0"/>
        <v>11</v>
      </c>
      <c r="F45" s="20">
        <f t="shared" si="1"/>
        <v>1100000011</v>
      </c>
      <c r="G45" s="3">
        <v>7</v>
      </c>
      <c r="H45" s="22">
        <f t="shared" si="2"/>
        <v>7700000077</v>
      </c>
      <c r="I45" s="3" t="s">
        <v>70</v>
      </c>
      <c r="J45" s="20">
        <f t="shared" si="3"/>
        <v>5500000055</v>
      </c>
      <c r="K45" s="3"/>
      <c r="L45" s="20">
        <f t="shared" si="4"/>
        <v>0</v>
      </c>
      <c r="M45" s="3" t="s">
        <v>85</v>
      </c>
      <c r="N45" s="20">
        <f t="shared" si="5"/>
        <v>3300000033</v>
      </c>
      <c r="O45" s="7" t="s">
        <v>73</v>
      </c>
      <c r="P45" s="26">
        <f t="shared" si="6"/>
        <v>4400000044</v>
      </c>
      <c r="Q45" s="3" t="s">
        <v>73</v>
      </c>
      <c r="R45" s="26">
        <f t="shared" si="7"/>
        <v>4400000044</v>
      </c>
      <c r="S45" s="3" t="s">
        <v>73</v>
      </c>
      <c r="T45" s="26">
        <f t="shared" si="8"/>
        <v>4400000044</v>
      </c>
      <c r="U45" s="3" t="s">
        <v>73</v>
      </c>
      <c r="V45" s="26">
        <f t="shared" si="9"/>
        <v>4400000044</v>
      </c>
      <c r="W45" s="3" t="s">
        <v>73</v>
      </c>
      <c r="X45" s="26">
        <f t="shared" si="10"/>
        <v>4400000044</v>
      </c>
      <c r="Y45" s="3" t="s">
        <v>74</v>
      </c>
      <c r="Z45" s="26">
        <f t="shared" si="11"/>
        <v>3300000033</v>
      </c>
      <c r="AA45" s="3" t="s">
        <v>72</v>
      </c>
      <c r="AB45" s="26">
        <f t="shared" si="12"/>
        <v>5500000055</v>
      </c>
      <c r="AC45" s="3" t="s">
        <v>72</v>
      </c>
      <c r="AD45" s="26">
        <f t="shared" si="13"/>
        <v>5500000055</v>
      </c>
      <c r="AE45" s="3" t="s">
        <v>73</v>
      </c>
      <c r="AF45" s="26">
        <f t="shared" si="14"/>
        <v>4400000044</v>
      </c>
      <c r="AG45" s="3" t="s">
        <v>73</v>
      </c>
      <c r="AH45" s="26">
        <f t="shared" si="15"/>
        <v>4400000044</v>
      </c>
      <c r="AI45" s="3" t="s">
        <v>72</v>
      </c>
      <c r="AJ45" s="26">
        <f t="shared" si="16"/>
        <v>5500000055</v>
      </c>
      <c r="AK45" s="3" t="s">
        <v>72</v>
      </c>
      <c r="AL45" s="26">
        <f t="shared" si="17"/>
        <v>5500000055</v>
      </c>
      <c r="AM45" s="3" t="s">
        <v>73</v>
      </c>
      <c r="AN45" s="26">
        <f t="shared" si="18"/>
        <v>4400000044</v>
      </c>
      <c r="AO45" s="3" t="s">
        <v>72</v>
      </c>
      <c r="AP45" s="26">
        <f t="shared" si="19"/>
        <v>5500000055</v>
      </c>
      <c r="AQ45" s="3" t="s">
        <v>72</v>
      </c>
      <c r="AR45" s="26">
        <f t="shared" si="20"/>
        <v>5500000055</v>
      </c>
      <c r="AS45" s="3" t="s">
        <v>72</v>
      </c>
      <c r="AT45" s="26">
        <f t="shared" si="21"/>
        <v>5500000055</v>
      </c>
      <c r="AU45" s="3" t="s">
        <v>72</v>
      </c>
      <c r="AV45" s="26">
        <f t="shared" si="22"/>
        <v>5500000055</v>
      </c>
      <c r="AW45" s="3" t="s">
        <v>72</v>
      </c>
      <c r="AX45" s="26">
        <f t="shared" si="23"/>
        <v>5500000055</v>
      </c>
      <c r="AY45" s="3" t="s">
        <v>72</v>
      </c>
      <c r="AZ45" s="26">
        <f t="shared" si="24"/>
        <v>5500000055</v>
      </c>
      <c r="BA45" s="3" t="s">
        <v>74</v>
      </c>
      <c r="BB45" s="26">
        <f t="shared" si="25"/>
        <v>3300000033</v>
      </c>
      <c r="BC45" s="3" t="s">
        <v>72</v>
      </c>
      <c r="BD45" s="26">
        <f t="shared" si="26"/>
        <v>5500000055</v>
      </c>
      <c r="BE45" s="3" t="s">
        <v>72</v>
      </c>
      <c r="BF45" s="26">
        <f t="shared" si="27"/>
        <v>5500000055</v>
      </c>
      <c r="BG45" s="3" t="s">
        <v>72</v>
      </c>
      <c r="BH45" s="26">
        <f t="shared" si="28"/>
        <v>5500000055</v>
      </c>
      <c r="BI45" s="3" t="s">
        <v>72</v>
      </c>
      <c r="BJ45" s="26">
        <f t="shared" si="29"/>
        <v>5500000055</v>
      </c>
      <c r="BK45" s="3" t="s">
        <v>72</v>
      </c>
      <c r="BL45" s="26">
        <f t="shared" si="30"/>
        <v>5500000055</v>
      </c>
      <c r="BM45" s="3" t="s">
        <v>74</v>
      </c>
      <c r="BN45" s="26">
        <f t="shared" si="31"/>
        <v>3300000033</v>
      </c>
      <c r="BO45" s="3" t="s">
        <v>74</v>
      </c>
      <c r="BP45" s="26">
        <f t="shared" si="32"/>
        <v>3300000033</v>
      </c>
      <c r="BQ45" s="3" t="s">
        <v>72</v>
      </c>
      <c r="BR45" s="26">
        <f t="shared" si="33"/>
        <v>5500000055</v>
      </c>
      <c r="BS45" s="3" t="s">
        <v>72</v>
      </c>
      <c r="BT45" s="26">
        <f t="shared" si="34"/>
        <v>5500000055</v>
      </c>
      <c r="BU45" s="3" t="s">
        <v>74</v>
      </c>
      <c r="BV45" s="26">
        <f t="shared" si="35"/>
        <v>3300000033</v>
      </c>
      <c r="BW45" s="3" t="s">
        <v>73</v>
      </c>
      <c r="BX45" s="26">
        <f t="shared" si="36"/>
        <v>4400000044</v>
      </c>
      <c r="BY45" s="3" t="s">
        <v>72</v>
      </c>
      <c r="BZ45" s="26">
        <f t="shared" si="37"/>
        <v>5500000055</v>
      </c>
      <c r="CA45" s="3" t="s">
        <v>73</v>
      </c>
      <c r="CB45" s="26">
        <f t="shared" si="38"/>
        <v>4400000044</v>
      </c>
      <c r="CC45" s="3" t="s">
        <v>74</v>
      </c>
      <c r="CD45" s="26">
        <f t="shared" si="39"/>
        <v>3300000033</v>
      </c>
      <c r="CE45" s="3" t="s">
        <v>72</v>
      </c>
      <c r="CF45" s="26">
        <f t="shared" si="40"/>
        <v>5500000055</v>
      </c>
      <c r="CG45" s="3" t="s">
        <v>72</v>
      </c>
      <c r="CH45" s="26">
        <f t="shared" si="41"/>
        <v>5500000055</v>
      </c>
      <c r="CI45" s="3" t="s">
        <v>72</v>
      </c>
      <c r="CJ45" s="26">
        <f t="shared" si="42"/>
        <v>5500000055</v>
      </c>
      <c r="CK45" s="3" t="s">
        <v>72</v>
      </c>
      <c r="CL45" s="26">
        <f t="shared" si="43"/>
        <v>5500000055</v>
      </c>
      <c r="CM45" s="3" t="s">
        <v>72</v>
      </c>
      <c r="CN45" s="26">
        <f t="shared" si="44"/>
        <v>5500000055</v>
      </c>
      <c r="CO45" s="3" t="s">
        <v>74</v>
      </c>
      <c r="CP45" s="26">
        <f t="shared" si="45"/>
        <v>3300000033</v>
      </c>
      <c r="CQ45" s="3" t="s">
        <v>72</v>
      </c>
      <c r="CR45" s="26">
        <f t="shared" si="46"/>
        <v>5500000055</v>
      </c>
      <c r="CS45" s="3" t="s">
        <v>72</v>
      </c>
      <c r="CT45" s="26">
        <f t="shared" si="47"/>
        <v>5500000055</v>
      </c>
      <c r="CU45" s="3" t="s">
        <v>72</v>
      </c>
      <c r="CV45" s="26">
        <f t="shared" si="48"/>
        <v>5500000055</v>
      </c>
      <c r="CW45" s="3" t="s">
        <v>72</v>
      </c>
      <c r="CX45" s="26">
        <f t="shared" si="49"/>
        <v>5500000055</v>
      </c>
      <c r="CY45" s="3" t="s">
        <v>72</v>
      </c>
      <c r="CZ45" s="26">
        <f t="shared" si="50"/>
        <v>5500000055</v>
      </c>
      <c r="DA45" s="3" t="s">
        <v>72</v>
      </c>
      <c r="DB45" s="26">
        <f t="shared" si="51"/>
        <v>5500000055</v>
      </c>
      <c r="DC45" s="3" t="s">
        <v>72</v>
      </c>
      <c r="DD45" s="26">
        <f t="shared" si="52"/>
        <v>5500000055</v>
      </c>
      <c r="DE45" s="3" t="s">
        <v>75</v>
      </c>
      <c r="DF45" s="26">
        <f t="shared" si="53"/>
        <v>1100000011</v>
      </c>
      <c r="DG45" s="3" t="s">
        <v>75</v>
      </c>
      <c r="DH45" s="26">
        <f t="shared" si="54"/>
        <v>1100000011</v>
      </c>
      <c r="DI45" s="3" t="s">
        <v>72</v>
      </c>
      <c r="DJ45" s="26">
        <f t="shared" si="55"/>
        <v>5500000055</v>
      </c>
      <c r="DK45" s="3" t="s">
        <v>73</v>
      </c>
      <c r="DL45" s="26">
        <f t="shared" si="67"/>
        <v>4400000044</v>
      </c>
      <c r="DM45" s="3" t="s">
        <v>72</v>
      </c>
      <c r="DN45" s="26">
        <f t="shared" si="56"/>
        <v>5500000055</v>
      </c>
      <c r="DO45" s="3" t="s">
        <v>72</v>
      </c>
      <c r="DP45" s="26">
        <f t="shared" si="57"/>
        <v>5500000055</v>
      </c>
      <c r="DQ45" s="3" t="s">
        <v>72</v>
      </c>
      <c r="DR45" s="26">
        <f t="shared" si="58"/>
        <v>5500000055</v>
      </c>
      <c r="DS45" s="3" t="s">
        <v>72</v>
      </c>
      <c r="DT45" s="26">
        <f t="shared" si="59"/>
        <v>5500000055</v>
      </c>
      <c r="DU45" s="3" t="s">
        <v>73</v>
      </c>
      <c r="DV45" s="26">
        <f t="shared" si="60"/>
        <v>4400000044</v>
      </c>
      <c r="DW45" s="3" t="s">
        <v>72</v>
      </c>
      <c r="DX45" s="26">
        <f t="shared" si="61"/>
        <v>5500000055</v>
      </c>
      <c r="DY45" s="3" t="s">
        <v>72</v>
      </c>
      <c r="DZ45" s="26">
        <f t="shared" si="62"/>
        <v>5500000055</v>
      </c>
      <c r="EA45" s="3" t="s">
        <v>72</v>
      </c>
      <c r="EB45" s="26">
        <f t="shared" si="63"/>
        <v>5500000055</v>
      </c>
      <c r="EC45" s="3" t="s">
        <v>72</v>
      </c>
      <c r="ED45" s="26">
        <f t="shared" si="64"/>
        <v>5500000055</v>
      </c>
      <c r="EE45" s="3" t="s">
        <v>72</v>
      </c>
      <c r="EF45" s="26">
        <f t="shared" si="65"/>
        <v>5500000055</v>
      </c>
      <c r="EG45" s="3" t="s">
        <v>73</v>
      </c>
      <c r="EH45" s="26">
        <f t="shared" si="66"/>
        <v>4400000044</v>
      </c>
    </row>
    <row r="46" spans="1:138" ht="13.2" x14ac:dyDescent="0.25">
      <c r="A46" s="2">
        <v>44249.611643645832</v>
      </c>
      <c r="B46" s="3" t="s">
        <v>68</v>
      </c>
      <c r="C46" s="20">
        <f>VLOOKUP(B46,'Parte 1'!$C$5:$D$11,2,FALSE)</f>
        <v>100001</v>
      </c>
      <c r="D46" s="3" t="s">
        <v>76</v>
      </c>
      <c r="E46" s="20">
        <f t="shared" si="0"/>
        <v>11</v>
      </c>
      <c r="F46" s="20">
        <f t="shared" si="1"/>
        <v>1100011</v>
      </c>
      <c r="G46" s="3">
        <v>5</v>
      </c>
      <c r="H46" s="22">
        <f t="shared" si="2"/>
        <v>5500055</v>
      </c>
      <c r="I46" s="3" t="s">
        <v>70</v>
      </c>
      <c r="J46" s="20">
        <f t="shared" si="3"/>
        <v>5500055</v>
      </c>
      <c r="K46" s="3"/>
      <c r="L46" s="20">
        <f t="shared" si="4"/>
        <v>0</v>
      </c>
      <c r="M46" s="3" t="s">
        <v>85</v>
      </c>
      <c r="N46" s="20">
        <f t="shared" si="5"/>
        <v>3300033</v>
      </c>
      <c r="O46" s="7" t="s">
        <v>73</v>
      </c>
      <c r="P46" s="26">
        <f t="shared" si="6"/>
        <v>4400044</v>
      </c>
      <c r="Q46" s="3" t="s">
        <v>74</v>
      </c>
      <c r="R46" s="26">
        <f t="shared" si="7"/>
        <v>3300033</v>
      </c>
      <c r="S46" s="3" t="s">
        <v>73</v>
      </c>
      <c r="T46" s="26">
        <f t="shared" si="8"/>
        <v>4400044</v>
      </c>
      <c r="U46" s="3" t="s">
        <v>73</v>
      </c>
      <c r="V46" s="26">
        <f t="shared" si="9"/>
        <v>4400044</v>
      </c>
      <c r="W46" s="3" t="s">
        <v>72</v>
      </c>
      <c r="X46" s="26">
        <f t="shared" si="10"/>
        <v>5500055</v>
      </c>
      <c r="Y46" s="3" t="s">
        <v>72</v>
      </c>
      <c r="Z46" s="26">
        <f t="shared" si="11"/>
        <v>5500055</v>
      </c>
      <c r="AA46" s="3" t="s">
        <v>72</v>
      </c>
      <c r="AB46" s="26">
        <f t="shared" si="12"/>
        <v>5500055</v>
      </c>
      <c r="AC46" s="3" t="s">
        <v>72</v>
      </c>
      <c r="AD46" s="26">
        <f t="shared" si="13"/>
        <v>5500055</v>
      </c>
      <c r="AE46" s="3" t="s">
        <v>72</v>
      </c>
      <c r="AF46" s="26">
        <f t="shared" si="14"/>
        <v>5500055</v>
      </c>
      <c r="AG46" s="3" t="s">
        <v>73</v>
      </c>
      <c r="AH46" s="26">
        <f t="shared" si="15"/>
        <v>4400044</v>
      </c>
      <c r="AI46" s="3" t="s">
        <v>73</v>
      </c>
      <c r="AJ46" s="26">
        <f t="shared" si="16"/>
        <v>4400044</v>
      </c>
      <c r="AK46" s="3" t="s">
        <v>73</v>
      </c>
      <c r="AL46" s="26">
        <f t="shared" si="17"/>
        <v>4400044</v>
      </c>
      <c r="AM46" s="3" t="s">
        <v>72</v>
      </c>
      <c r="AN46" s="26">
        <f t="shared" si="18"/>
        <v>5500055</v>
      </c>
      <c r="AO46" s="3" t="s">
        <v>73</v>
      </c>
      <c r="AP46" s="26">
        <f t="shared" si="19"/>
        <v>4400044</v>
      </c>
      <c r="AQ46" s="3" t="s">
        <v>72</v>
      </c>
      <c r="AR46" s="26">
        <f t="shared" si="20"/>
        <v>5500055</v>
      </c>
      <c r="AS46" s="3" t="s">
        <v>73</v>
      </c>
      <c r="AT46" s="26">
        <f t="shared" si="21"/>
        <v>4400044</v>
      </c>
      <c r="AU46" s="3" t="s">
        <v>72</v>
      </c>
      <c r="AV46" s="26">
        <f t="shared" si="22"/>
        <v>5500055</v>
      </c>
      <c r="AW46" s="3" t="s">
        <v>72</v>
      </c>
      <c r="AX46" s="26">
        <f t="shared" si="23"/>
        <v>5500055</v>
      </c>
      <c r="AY46" s="3" t="s">
        <v>72</v>
      </c>
      <c r="AZ46" s="26">
        <f t="shared" si="24"/>
        <v>5500055</v>
      </c>
      <c r="BA46" s="3" t="s">
        <v>73</v>
      </c>
      <c r="BB46" s="26">
        <f t="shared" si="25"/>
        <v>4400044</v>
      </c>
      <c r="BC46" s="3" t="s">
        <v>72</v>
      </c>
      <c r="BD46" s="26">
        <f t="shared" si="26"/>
        <v>5500055</v>
      </c>
      <c r="BE46" s="3" t="s">
        <v>73</v>
      </c>
      <c r="BF46" s="26">
        <f t="shared" si="27"/>
        <v>4400044</v>
      </c>
      <c r="BG46" s="3" t="s">
        <v>73</v>
      </c>
      <c r="BH46" s="26">
        <f t="shared" si="28"/>
        <v>4400044</v>
      </c>
      <c r="BI46" s="3" t="s">
        <v>73</v>
      </c>
      <c r="BJ46" s="26">
        <f t="shared" si="29"/>
        <v>4400044</v>
      </c>
      <c r="BK46" s="3" t="s">
        <v>73</v>
      </c>
      <c r="BL46" s="26">
        <f t="shared" si="30"/>
        <v>4400044</v>
      </c>
      <c r="BM46" s="3" t="s">
        <v>74</v>
      </c>
      <c r="BN46" s="26">
        <f t="shared" si="31"/>
        <v>3300033</v>
      </c>
      <c r="BO46" s="3" t="s">
        <v>73</v>
      </c>
      <c r="BP46" s="26">
        <f t="shared" si="32"/>
        <v>4400044</v>
      </c>
      <c r="BQ46" s="3" t="s">
        <v>72</v>
      </c>
      <c r="BR46" s="26">
        <f t="shared" si="33"/>
        <v>5500055</v>
      </c>
      <c r="BS46" s="3" t="s">
        <v>72</v>
      </c>
      <c r="BT46" s="26">
        <f t="shared" si="34"/>
        <v>5500055</v>
      </c>
      <c r="BU46" s="3" t="s">
        <v>73</v>
      </c>
      <c r="BV46" s="26">
        <f t="shared" si="35"/>
        <v>4400044</v>
      </c>
      <c r="BW46" s="3" t="s">
        <v>72</v>
      </c>
      <c r="BX46" s="26">
        <f t="shared" si="36"/>
        <v>5500055</v>
      </c>
      <c r="BY46" s="3" t="s">
        <v>72</v>
      </c>
      <c r="BZ46" s="26">
        <f t="shared" si="37"/>
        <v>5500055</v>
      </c>
      <c r="CA46" s="3" t="s">
        <v>72</v>
      </c>
      <c r="CB46" s="26">
        <f t="shared" si="38"/>
        <v>5500055</v>
      </c>
      <c r="CC46" s="3" t="s">
        <v>72</v>
      </c>
      <c r="CD46" s="26">
        <f t="shared" si="39"/>
        <v>5500055</v>
      </c>
      <c r="CE46" s="3" t="s">
        <v>72</v>
      </c>
      <c r="CF46" s="26">
        <f t="shared" si="40"/>
        <v>5500055</v>
      </c>
      <c r="CG46" s="3" t="s">
        <v>73</v>
      </c>
      <c r="CH46" s="26">
        <f t="shared" si="41"/>
        <v>4400044</v>
      </c>
      <c r="CI46" s="3" t="s">
        <v>72</v>
      </c>
      <c r="CJ46" s="26">
        <f t="shared" si="42"/>
        <v>5500055</v>
      </c>
      <c r="CK46" s="3" t="s">
        <v>72</v>
      </c>
      <c r="CL46" s="26">
        <f t="shared" si="43"/>
        <v>5500055</v>
      </c>
      <c r="CM46" s="3" t="s">
        <v>74</v>
      </c>
      <c r="CN46" s="26">
        <f t="shared" si="44"/>
        <v>3300033</v>
      </c>
      <c r="CO46" s="3" t="s">
        <v>73</v>
      </c>
      <c r="CP46" s="26">
        <f t="shared" si="45"/>
        <v>4400044</v>
      </c>
      <c r="CQ46" s="3" t="s">
        <v>72</v>
      </c>
      <c r="CR46" s="26">
        <f t="shared" si="46"/>
        <v>5500055</v>
      </c>
      <c r="CS46" s="3" t="s">
        <v>72</v>
      </c>
      <c r="CT46" s="26">
        <f t="shared" si="47"/>
        <v>5500055</v>
      </c>
      <c r="CU46" s="3" t="s">
        <v>72</v>
      </c>
      <c r="CV46" s="26">
        <f t="shared" si="48"/>
        <v>5500055</v>
      </c>
      <c r="CW46" s="3" t="s">
        <v>75</v>
      </c>
      <c r="CX46" s="26">
        <f t="shared" si="49"/>
        <v>1100011</v>
      </c>
      <c r="CY46" s="3" t="s">
        <v>72</v>
      </c>
      <c r="CZ46" s="26">
        <f t="shared" si="50"/>
        <v>5500055</v>
      </c>
      <c r="DA46" s="3" t="s">
        <v>72</v>
      </c>
      <c r="DB46" s="26">
        <f t="shared" si="51"/>
        <v>5500055</v>
      </c>
      <c r="DC46" s="3" t="s">
        <v>75</v>
      </c>
      <c r="DD46" s="26">
        <f t="shared" si="52"/>
        <v>1100011</v>
      </c>
      <c r="DE46" s="3" t="s">
        <v>75</v>
      </c>
      <c r="DF46" s="26">
        <f t="shared" si="53"/>
        <v>1100011</v>
      </c>
      <c r="DG46" s="3" t="s">
        <v>72</v>
      </c>
      <c r="DH46" s="26">
        <f t="shared" si="54"/>
        <v>5500055</v>
      </c>
      <c r="DI46" s="3" t="s">
        <v>73</v>
      </c>
      <c r="DJ46" s="26">
        <f t="shared" si="55"/>
        <v>4400044</v>
      </c>
      <c r="DK46" s="3" t="s">
        <v>72</v>
      </c>
      <c r="DL46" s="26">
        <f t="shared" si="67"/>
        <v>5500055</v>
      </c>
      <c r="DM46" s="3" t="s">
        <v>72</v>
      </c>
      <c r="DN46" s="26">
        <f t="shared" si="56"/>
        <v>5500055</v>
      </c>
      <c r="DO46" s="3" t="s">
        <v>72</v>
      </c>
      <c r="DP46" s="26">
        <f t="shared" si="57"/>
        <v>5500055</v>
      </c>
      <c r="DQ46" s="3" t="s">
        <v>73</v>
      </c>
      <c r="DR46" s="26">
        <f t="shared" si="58"/>
        <v>4400044</v>
      </c>
      <c r="DS46" s="3" t="s">
        <v>72</v>
      </c>
      <c r="DT46" s="26">
        <f t="shared" si="59"/>
        <v>5500055</v>
      </c>
      <c r="DU46" s="3" t="s">
        <v>72</v>
      </c>
      <c r="DV46" s="26">
        <f t="shared" si="60"/>
        <v>5500055</v>
      </c>
      <c r="DW46" s="3" t="s">
        <v>72</v>
      </c>
      <c r="DX46" s="26">
        <f t="shared" si="61"/>
        <v>5500055</v>
      </c>
      <c r="DY46" s="3" t="s">
        <v>73</v>
      </c>
      <c r="DZ46" s="26">
        <f t="shared" si="62"/>
        <v>4400044</v>
      </c>
      <c r="EA46" s="3" t="s">
        <v>72</v>
      </c>
      <c r="EB46" s="26">
        <f t="shared" si="63"/>
        <v>5500055</v>
      </c>
      <c r="EC46" s="3" t="s">
        <v>73</v>
      </c>
      <c r="ED46" s="26">
        <f t="shared" si="64"/>
        <v>4400044</v>
      </c>
      <c r="EE46" s="3" t="s">
        <v>72</v>
      </c>
      <c r="EF46" s="26">
        <f t="shared" si="65"/>
        <v>5500055</v>
      </c>
      <c r="EG46" s="3" t="s">
        <v>73</v>
      </c>
      <c r="EH46" s="26">
        <f t="shared" si="66"/>
        <v>4400044</v>
      </c>
    </row>
    <row r="47" spans="1:138" ht="13.2" x14ac:dyDescent="0.25">
      <c r="A47" s="2">
        <v>44249.621546041672</v>
      </c>
      <c r="B47" s="3" t="s">
        <v>84</v>
      </c>
      <c r="C47" s="20">
        <f>VLOOKUP(B47,'Parte 1'!$C$5:$D$11,2,FALSE)</f>
        <v>1</v>
      </c>
      <c r="D47" s="3" t="s">
        <v>76</v>
      </c>
      <c r="E47" s="20">
        <f t="shared" si="0"/>
        <v>11</v>
      </c>
      <c r="F47" s="20">
        <f t="shared" si="1"/>
        <v>11</v>
      </c>
      <c r="G47" s="3">
        <v>6</v>
      </c>
      <c r="H47" s="22">
        <f t="shared" si="2"/>
        <v>66</v>
      </c>
      <c r="I47" s="3" t="s">
        <v>70</v>
      </c>
      <c r="J47" s="20">
        <f t="shared" si="3"/>
        <v>55</v>
      </c>
      <c r="K47" s="3"/>
      <c r="L47" s="20">
        <f t="shared" si="4"/>
        <v>0</v>
      </c>
      <c r="M47" s="3" t="s">
        <v>71</v>
      </c>
      <c r="N47" s="20">
        <f t="shared" si="5"/>
        <v>44</v>
      </c>
      <c r="O47" s="7" t="s">
        <v>74</v>
      </c>
      <c r="P47" s="26">
        <f t="shared" si="6"/>
        <v>33</v>
      </c>
      <c r="Q47" s="3" t="s">
        <v>73</v>
      </c>
      <c r="R47" s="26">
        <f t="shared" si="7"/>
        <v>44</v>
      </c>
      <c r="S47" s="3" t="s">
        <v>73</v>
      </c>
      <c r="T47" s="26">
        <f t="shared" si="8"/>
        <v>44</v>
      </c>
      <c r="U47" s="3" t="s">
        <v>73</v>
      </c>
      <c r="V47" s="26">
        <f t="shared" si="9"/>
        <v>44</v>
      </c>
      <c r="W47" s="3" t="s">
        <v>72</v>
      </c>
      <c r="X47" s="26">
        <f t="shared" si="10"/>
        <v>55</v>
      </c>
      <c r="Y47" s="3" t="s">
        <v>73</v>
      </c>
      <c r="Z47" s="26">
        <f t="shared" si="11"/>
        <v>44</v>
      </c>
      <c r="AA47" s="3" t="s">
        <v>72</v>
      </c>
      <c r="AB47" s="26">
        <f t="shared" si="12"/>
        <v>55</v>
      </c>
      <c r="AC47" s="3" t="s">
        <v>73</v>
      </c>
      <c r="AD47" s="26">
        <f t="shared" si="13"/>
        <v>44</v>
      </c>
      <c r="AE47" s="3" t="s">
        <v>73</v>
      </c>
      <c r="AF47" s="26">
        <f t="shared" si="14"/>
        <v>44</v>
      </c>
      <c r="AG47" s="3" t="s">
        <v>73</v>
      </c>
      <c r="AH47" s="26">
        <f t="shared" si="15"/>
        <v>44</v>
      </c>
      <c r="AI47" s="3" t="s">
        <v>73</v>
      </c>
      <c r="AJ47" s="26">
        <f t="shared" si="16"/>
        <v>44</v>
      </c>
      <c r="AK47" s="3" t="s">
        <v>74</v>
      </c>
      <c r="AL47" s="26">
        <f t="shared" si="17"/>
        <v>33</v>
      </c>
      <c r="AM47" s="3" t="s">
        <v>73</v>
      </c>
      <c r="AN47" s="26">
        <f t="shared" si="18"/>
        <v>44</v>
      </c>
      <c r="AO47" s="3" t="s">
        <v>73</v>
      </c>
      <c r="AP47" s="26">
        <f t="shared" si="19"/>
        <v>44</v>
      </c>
      <c r="AQ47" s="3" t="s">
        <v>72</v>
      </c>
      <c r="AR47" s="26">
        <f t="shared" si="20"/>
        <v>55</v>
      </c>
      <c r="AS47" s="3" t="s">
        <v>72</v>
      </c>
      <c r="AT47" s="26">
        <f t="shared" si="21"/>
        <v>55</v>
      </c>
      <c r="AU47" s="3" t="s">
        <v>72</v>
      </c>
      <c r="AV47" s="26">
        <f t="shared" si="22"/>
        <v>55</v>
      </c>
      <c r="AW47" s="3" t="s">
        <v>73</v>
      </c>
      <c r="AX47" s="26">
        <f t="shared" si="23"/>
        <v>44</v>
      </c>
      <c r="AY47" s="3" t="s">
        <v>72</v>
      </c>
      <c r="AZ47" s="26">
        <f t="shared" si="24"/>
        <v>55</v>
      </c>
      <c r="BA47" s="3" t="s">
        <v>72</v>
      </c>
      <c r="BB47" s="26">
        <f t="shared" si="25"/>
        <v>55</v>
      </c>
      <c r="BC47" s="3" t="s">
        <v>72</v>
      </c>
      <c r="BD47" s="26">
        <f t="shared" si="26"/>
        <v>55</v>
      </c>
      <c r="BE47" s="3" t="s">
        <v>72</v>
      </c>
      <c r="BF47" s="26">
        <f t="shared" si="27"/>
        <v>55</v>
      </c>
      <c r="BG47" s="3" t="s">
        <v>72</v>
      </c>
      <c r="BH47" s="26">
        <f t="shared" si="28"/>
        <v>55</v>
      </c>
      <c r="BI47" s="3" t="s">
        <v>72</v>
      </c>
      <c r="BJ47" s="26">
        <f t="shared" si="29"/>
        <v>55</v>
      </c>
      <c r="BK47" s="3" t="s">
        <v>72</v>
      </c>
      <c r="BL47" s="26">
        <f t="shared" si="30"/>
        <v>55</v>
      </c>
      <c r="BM47" s="3" t="s">
        <v>72</v>
      </c>
      <c r="BN47" s="26">
        <f t="shared" si="31"/>
        <v>55</v>
      </c>
      <c r="BO47" s="3" t="s">
        <v>72</v>
      </c>
      <c r="BP47" s="26">
        <f t="shared" si="32"/>
        <v>55</v>
      </c>
      <c r="BQ47" s="3" t="s">
        <v>73</v>
      </c>
      <c r="BR47" s="26">
        <f t="shared" si="33"/>
        <v>44</v>
      </c>
      <c r="BS47" s="3" t="s">
        <v>74</v>
      </c>
      <c r="BT47" s="26">
        <f t="shared" si="34"/>
        <v>33</v>
      </c>
      <c r="BU47" s="3" t="s">
        <v>73</v>
      </c>
      <c r="BV47" s="26">
        <f t="shared" si="35"/>
        <v>44</v>
      </c>
      <c r="BW47" s="3" t="s">
        <v>73</v>
      </c>
      <c r="BX47" s="26">
        <f t="shared" si="36"/>
        <v>44</v>
      </c>
      <c r="BY47" s="3" t="s">
        <v>73</v>
      </c>
      <c r="BZ47" s="26">
        <f t="shared" si="37"/>
        <v>44</v>
      </c>
      <c r="CA47" s="3" t="s">
        <v>73</v>
      </c>
      <c r="CB47" s="26">
        <f t="shared" si="38"/>
        <v>44</v>
      </c>
      <c r="CC47" s="3" t="s">
        <v>73</v>
      </c>
      <c r="CD47" s="26">
        <f t="shared" si="39"/>
        <v>44</v>
      </c>
      <c r="CE47" s="3" t="s">
        <v>73</v>
      </c>
      <c r="CF47" s="26">
        <f t="shared" si="40"/>
        <v>44</v>
      </c>
      <c r="CG47" s="3" t="s">
        <v>73</v>
      </c>
      <c r="CH47" s="26">
        <f t="shared" si="41"/>
        <v>44</v>
      </c>
      <c r="CI47" s="3" t="s">
        <v>73</v>
      </c>
      <c r="CJ47" s="26">
        <f t="shared" si="42"/>
        <v>44</v>
      </c>
      <c r="CK47" s="3" t="s">
        <v>73</v>
      </c>
      <c r="CL47" s="26">
        <f t="shared" si="43"/>
        <v>44</v>
      </c>
      <c r="CM47" s="3" t="s">
        <v>73</v>
      </c>
      <c r="CN47" s="26">
        <f t="shared" si="44"/>
        <v>44</v>
      </c>
      <c r="CO47" s="3" t="s">
        <v>73</v>
      </c>
      <c r="CP47" s="26">
        <f t="shared" si="45"/>
        <v>44</v>
      </c>
      <c r="CQ47" s="3" t="s">
        <v>72</v>
      </c>
      <c r="CR47" s="26">
        <f t="shared" si="46"/>
        <v>55</v>
      </c>
      <c r="CS47" s="3" t="s">
        <v>72</v>
      </c>
      <c r="CT47" s="26">
        <f t="shared" si="47"/>
        <v>55</v>
      </c>
      <c r="CU47" s="3" t="s">
        <v>73</v>
      </c>
      <c r="CV47" s="26">
        <f t="shared" si="48"/>
        <v>44</v>
      </c>
      <c r="CW47" s="3" t="s">
        <v>73</v>
      </c>
      <c r="CX47" s="26">
        <f t="shared" si="49"/>
        <v>44</v>
      </c>
      <c r="CY47" s="3" t="s">
        <v>73</v>
      </c>
      <c r="CZ47" s="26">
        <f t="shared" si="50"/>
        <v>44</v>
      </c>
      <c r="DA47" s="3" t="s">
        <v>74</v>
      </c>
      <c r="DB47" s="26">
        <f t="shared" si="51"/>
        <v>33</v>
      </c>
      <c r="DC47" s="3" t="s">
        <v>75</v>
      </c>
      <c r="DD47" s="26">
        <f t="shared" si="52"/>
        <v>11</v>
      </c>
      <c r="DE47" s="3" t="s">
        <v>75</v>
      </c>
      <c r="DF47" s="26">
        <f t="shared" si="53"/>
        <v>11</v>
      </c>
      <c r="DG47" s="3" t="s">
        <v>75</v>
      </c>
      <c r="DH47" s="26">
        <f t="shared" si="54"/>
        <v>11</v>
      </c>
      <c r="DI47" s="3" t="s">
        <v>72</v>
      </c>
      <c r="DJ47" s="26">
        <f t="shared" si="55"/>
        <v>55</v>
      </c>
      <c r="DK47" s="3" t="s">
        <v>72</v>
      </c>
      <c r="DL47" s="26">
        <f t="shared" si="67"/>
        <v>55</v>
      </c>
      <c r="DM47" s="3" t="s">
        <v>72</v>
      </c>
      <c r="DN47" s="26">
        <f t="shared" si="56"/>
        <v>55</v>
      </c>
      <c r="DO47" s="3" t="s">
        <v>73</v>
      </c>
      <c r="DP47" s="26">
        <f t="shared" si="57"/>
        <v>44</v>
      </c>
      <c r="DQ47" s="3" t="s">
        <v>73</v>
      </c>
      <c r="DR47" s="26">
        <f t="shared" si="58"/>
        <v>44</v>
      </c>
      <c r="DS47" s="3" t="s">
        <v>73</v>
      </c>
      <c r="DT47" s="26">
        <f t="shared" si="59"/>
        <v>44</v>
      </c>
      <c r="DU47" s="3" t="s">
        <v>73</v>
      </c>
      <c r="DV47" s="26">
        <f t="shared" si="60"/>
        <v>44</v>
      </c>
      <c r="DW47" s="3" t="s">
        <v>72</v>
      </c>
      <c r="DX47" s="26">
        <f t="shared" si="61"/>
        <v>55</v>
      </c>
      <c r="DY47" s="3" t="s">
        <v>72</v>
      </c>
      <c r="DZ47" s="26">
        <f t="shared" si="62"/>
        <v>55</v>
      </c>
      <c r="EA47" s="3" t="s">
        <v>72</v>
      </c>
      <c r="EB47" s="26">
        <f t="shared" si="63"/>
        <v>55</v>
      </c>
      <c r="EC47" s="3" t="s">
        <v>73</v>
      </c>
      <c r="ED47" s="26">
        <f t="shared" si="64"/>
        <v>44</v>
      </c>
      <c r="EE47" s="3" t="s">
        <v>73</v>
      </c>
      <c r="EF47" s="26">
        <f t="shared" si="65"/>
        <v>44</v>
      </c>
      <c r="EG47" s="3" t="s">
        <v>72</v>
      </c>
      <c r="EH47" s="26">
        <f t="shared" si="66"/>
        <v>55</v>
      </c>
    </row>
    <row r="48" spans="1:138" ht="13.2" x14ac:dyDescent="0.25">
      <c r="A48" s="2">
        <v>44249.653447314813</v>
      </c>
      <c r="B48" s="3" t="s">
        <v>83</v>
      </c>
      <c r="C48" s="20">
        <f>VLOOKUP(B48,'Parte 1'!$C$5:$D$11,2,FALSE)</f>
        <v>101</v>
      </c>
      <c r="D48" s="3" t="s">
        <v>69</v>
      </c>
      <c r="E48" s="20">
        <f t="shared" si="0"/>
        <v>1</v>
      </c>
      <c r="F48" s="20">
        <f t="shared" si="1"/>
        <v>101</v>
      </c>
      <c r="G48" s="3">
        <v>7</v>
      </c>
      <c r="H48" s="22">
        <f t="shared" si="2"/>
        <v>707</v>
      </c>
      <c r="I48" s="3" t="s">
        <v>70</v>
      </c>
      <c r="J48" s="20">
        <f t="shared" si="3"/>
        <v>505</v>
      </c>
      <c r="K48" s="3"/>
      <c r="L48" s="20">
        <f t="shared" si="4"/>
        <v>0</v>
      </c>
      <c r="M48" s="3" t="s">
        <v>85</v>
      </c>
      <c r="N48" s="20">
        <f t="shared" si="5"/>
        <v>303</v>
      </c>
      <c r="O48" s="7" t="s">
        <v>72</v>
      </c>
      <c r="P48" s="26">
        <f t="shared" si="6"/>
        <v>505</v>
      </c>
      <c r="Q48" s="3" t="s">
        <v>72</v>
      </c>
      <c r="R48" s="26">
        <f t="shared" si="7"/>
        <v>505</v>
      </c>
      <c r="S48" s="3" t="s">
        <v>72</v>
      </c>
      <c r="T48" s="26">
        <f t="shared" si="8"/>
        <v>505</v>
      </c>
      <c r="U48" s="3" t="s">
        <v>72</v>
      </c>
      <c r="V48" s="26">
        <f t="shared" si="9"/>
        <v>505</v>
      </c>
      <c r="W48" s="3" t="s">
        <v>72</v>
      </c>
      <c r="X48" s="26">
        <f t="shared" si="10"/>
        <v>505</v>
      </c>
      <c r="Y48" s="3" t="s">
        <v>74</v>
      </c>
      <c r="Z48" s="26">
        <f t="shared" si="11"/>
        <v>303</v>
      </c>
      <c r="AA48" s="3" t="s">
        <v>72</v>
      </c>
      <c r="AB48" s="26">
        <f t="shared" si="12"/>
        <v>505</v>
      </c>
      <c r="AC48" s="3" t="s">
        <v>72</v>
      </c>
      <c r="AD48" s="26">
        <f t="shared" si="13"/>
        <v>505</v>
      </c>
      <c r="AE48" s="3" t="s">
        <v>72</v>
      </c>
      <c r="AF48" s="26">
        <f t="shared" si="14"/>
        <v>505</v>
      </c>
      <c r="AG48" s="3" t="s">
        <v>72</v>
      </c>
      <c r="AH48" s="26">
        <f t="shared" si="15"/>
        <v>505</v>
      </c>
      <c r="AI48" s="3" t="s">
        <v>72</v>
      </c>
      <c r="AJ48" s="26">
        <f t="shared" si="16"/>
        <v>505</v>
      </c>
      <c r="AK48" s="3" t="s">
        <v>73</v>
      </c>
      <c r="AL48" s="26">
        <f t="shared" si="17"/>
        <v>404</v>
      </c>
      <c r="AM48" s="3" t="s">
        <v>72</v>
      </c>
      <c r="AN48" s="26">
        <f t="shared" si="18"/>
        <v>505</v>
      </c>
      <c r="AO48" s="3" t="s">
        <v>73</v>
      </c>
      <c r="AP48" s="26">
        <f t="shared" si="19"/>
        <v>404</v>
      </c>
      <c r="AQ48" s="3" t="s">
        <v>73</v>
      </c>
      <c r="AR48" s="26">
        <f t="shared" si="20"/>
        <v>404</v>
      </c>
      <c r="AS48" s="3" t="s">
        <v>73</v>
      </c>
      <c r="AT48" s="26">
        <f t="shared" si="21"/>
        <v>404</v>
      </c>
      <c r="AU48" s="3" t="s">
        <v>73</v>
      </c>
      <c r="AV48" s="26">
        <f t="shared" si="22"/>
        <v>404</v>
      </c>
      <c r="AW48" s="3" t="s">
        <v>73</v>
      </c>
      <c r="AX48" s="26">
        <f t="shared" si="23"/>
        <v>404</v>
      </c>
      <c r="AY48" s="3" t="s">
        <v>72</v>
      </c>
      <c r="AZ48" s="26">
        <f t="shared" si="24"/>
        <v>505</v>
      </c>
      <c r="BA48" s="3" t="s">
        <v>73</v>
      </c>
      <c r="BB48" s="26">
        <f t="shared" si="25"/>
        <v>404</v>
      </c>
      <c r="BC48" s="3" t="s">
        <v>73</v>
      </c>
      <c r="BD48" s="26">
        <f t="shared" si="26"/>
        <v>404</v>
      </c>
      <c r="BE48" s="3" t="s">
        <v>74</v>
      </c>
      <c r="BF48" s="26">
        <f t="shared" si="27"/>
        <v>303</v>
      </c>
      <c r="BG48" s="3" t="s">
        <v>73</v>
      </c>
      <c r="BH48" s="26">
        <f t="shared" si="28"/>
        <v>404</v>
      </c>
      <c r="BI48" s="3" t="s">
        <v>73</v>
      </c>
      <c r="BJ48" s="26">
        <f t="shared" si="29"/>
        <v>404</v>
      </c>
      <c r="BK48" s="3" t="s">
        <v>72</v>
      </c>
      <c r="BL48" s="26">
        <f t="shared" si="30"/>
        <v>505</v>
      </c>
      <c r="BM48" s="3" t="s">
        <v>73</v>
      </c>
      <c r="BN48" s="26">
        <f t="shared" si="31"/>
        <v>404</v>
      </c>
      <c r="BO48" s="3" t="s">
        <v>73</v>
      </c>
      <c r="BP48" s="26">
        <f t="shared" si="32"/>
        <v>404</v>
      </c>
      <c r="BQ48" s="3" t="s">
        <v>75</v>
      </c>
      <c r="BR48" s="26">
        <f t="shared" si="33"/>
        <v>101</v>
      </c>
      <c r="BS48" s="3" t="s">
        <v>75</v>
      </c>
      <c r="BT48" s="26">
        <f t="shared" si="34"/>
        <v>101</v>
      </c>
      <c r="BU48" s="3" t="s">
        <v>75</v>
      </c>
      <c r="BV48" s="26">
        <f t="shared" si="35"/>
        <v>101</v>
      </c>
      <c r="BW48" s="3" t="s">
        <v>75</v>
      </c>
      <c r="BX48" s="26">
        <f t="shared" si="36"/>
        <v>101</v>
      </c>
      <c r="BY48" s="3" t="s">
        <v>75</v>
      </c>
      <c r="BZ48" s="26">
        <f t="shared" si="37"/>
        <v>101</v>
      </c>
      <c r="CA48" s="3" t="s">
        <v>75</v>
      </c>
      <c r="CB48" s="26">
        <f t="shared" si="38"/>
        <v>101</v>
      </c>
      <c r="CC48" s="3" t="s">
        <v>75</v>
      </c>
      <c r="CD48" s="26">
        <f t="shared" si="39"/>
        <v>101</v>
      </c>
      <c r="CE48" s="3" t="s">
        <v>73</v>
      </c>
      <c r="CF48" s="26">
        <f t="shared" si="40"/>
        <v>404</v>
      </c>
      <c r="CG48" s="3" t="s">
        <v>80</v>
      </c>
      <c r="CH48" s="26">
        <f t="shared" si="41"/>
        <v>202</v>
      </c>
      <c r="CI48" s="3" t="s">
        <v>74</v>
      </c>
      <c r="CJ48" s="26">
        <f t="shared" si="42"/>
        <v>303</v>
      </c>
      <c r="CK48" s="3" t="s">
        <v>73</v>
      </c>
      <c r="CL48" s="26">
        <f t="shared" si="43"/>
        <v>404</v>
      </c>
      <c r="CM48" s="3" t="s">
        <v>73</v>
      </c>
      <c r="CN48" s="26">
        <f t="shared" si="44"/>
        <v>404</v>
      </c>
      <c r="CO48" s="3" t="s">
        <v>80</v>
      </c>
      <c r="CP48" s="26">
        <f t="shared" si="45"/>
        <v>202</v>
      </c>
      <c r="CQ48" s="3" t="s">
        <v>73</v>
      </c>
      <c r="CR48" s="26">
        <f t="shared" si="46"/>
        <v>404</v>
      </c>
      <c r="CS48" s="3" t="s">
        <v>72</v>
      </c>
      <c r="CT48" s="26">
        <f t="shared" si="47"/>
        <v>505</v>
      </c>
      <c r="CU48" s="3" t="s">
        <v>75</v>
      </c>
      <c r="CV48" s="26">
        <f t="shared" si="48"/>
        <v>101</v>
      </c>
      <c r="CW48" s="3" t="s">
        <v>75</v>
      </c>
      <c r="CX48" s="26">
        <f t="shared" si="49"/>
        <v>101</v>
      </c>
      <c r="CY48" s="3" t="s">
        <v>73</v>
      </c>
      <c r="CZ48" s="26">
        <f t="shared" si="50"/>
        <v>404</v>
      </c>
      <c r="DA48" s="3" t="s">
        <v>75</v>
      </c>
      <c r="DB48" s="26">
        <f t="shared" si="51"/>
        <v>101</v>
      </c>
      <c r="DC48" s="3" t="s">
        <v>75</v>
      </c>
      <c r="DD48" s="26">
        <f t="shared" si="52"/>
        <v>101</v>
      </c>
      <c r="DE48" s="3" t="s">
        <v>75</v>
      </c>
      <c r="DF48" s="26">
        <f t="shared" si="53"/>
        <v>101</v>
      </c>
      <c r="DG48" s="3" t="s">
        <v>75</v>
      </c>
      <c r="DH48" s="26">
        <f t="shared" si="54"/>
        <v>101</v>
      </c>
      <c r="DI48" s="3" t="s">
        <v>73</v>
      </c>
      <c r="DJ48" s="26">
        <f t="shared" si="55"/>
        <v>404</v>
      </c>
      <c r="DK48" s="3" t="s">
        <v>73</v>
      </c>
      <c r="DL48" s="26">
        <f t="shared" si="67"/>
        <v>404</v>
      </c>
      <c r="DM48" s="3" t="s">
        <v>72</v>
      </c>
      <c r="DN48" s="26">
        <f t="shared" si="56"/>
        <v>505</v>
      </c>
      <c r="DO48" s="3" t="s">
        <v>72</v>
      </c>
      <c r="DP48" s="26">
        <f t="shared" si="57"/>
        <v>505</v>
      </c>
      <c r="DQ48" s="3" t="s">
        <v>72</v>
      </c>
      <c r="DR48" s="26">
        <f t="shared" si="58"/>
        <v>505</v>
      </c>
      <c r="DS48" s="3" t="s">
        <v>73</v>
      </c>
      <c r="DT48" s="26">
        <f t="shared" si="59"/>
        <v>404</v>
      </c>
      <c r="DU48" s="3" t="s">
        <v>72</v>
      </c>
      <c r="DV48" s="26">
        <f t="shared" si="60"/>
        <v>505</v>
      </c>
      <c r="DW48" s="3" t="s">
        <v>72</v>
      </c>
      <c r="DX48" s="26">
        <f t="shared" si="61"/>
        <v>505</v>
      </c>
      <c r="DY48" s="3" t="s">
        <v>72</v>
      </c>
      <c r="DZ48" s="26">
        <f t="shared" si="62"/>
        <v>505</v>
      </c>
      <c r="EA48" s="3" t="s">
        <v>72</v>
      </c>
      <c r="EB48" s="26">
        <f t="shared" si="63"/>
        <v>505</v>
      </c>
      <c r="EC48" s="3" t="s">
        <v>72</v>
      </c>
      <c r="ED48" s="26">
        <f t="shared" si="64"/>
        <v>505</v>
      </c>
      <c r="EE48" s="3" t="s">
        <v>73</v>
      </c>
      <c r="EF48" s="26">
        <f t="shared" si="65"/>
        <v>404</v>
      </c>
      <c r="EG48" s="3" t="s">
        <v>72</v>
      </c>
      <c r="EH48" s="26">
        <f t="shared" si="66"/>
        <v>505</v>
      </c>
    </row>
    <row r="49" spans="1:138" ht="13.2" x14ac:dyDescent="0.25">
      <c r="A49" s="2">
        <v>44249.696873715278</v>
      </c>
      <c r="B49" s="3" t="s">
        <v>78</v>
      </c>
      <c r="C49" s="20">
        <f>VLOOKUP(B49,'Parte 1'!$C$5:$D$11,2,FALSE)</f>
        <v>1001</v>
      </c>
      <c r="D49" s="3" t="s">
        <v>69</v>
      </c>
      <c r="E49" s="20">
        <f t="shared" si="0"/>
        <v>1</v>
      </c>
      <c r="F49" s="20">
        <f t="shared" si="1"/>
        <v>1001</v>
      </c>
      <c r="G49" s="3">
        <v>7</v>
      </c>
      <c r="H49" s="22">
        <f t="shared" si="2"/>
        <v>7007</v>
      </c>
      <c r="I49" s="3" t="s">
        <v>70</v>
      </c>
      <c r="J49" s="20">
        <f t="shared" si="3"/>
        <v>5005</v>
      </c>
      <c r="K49" s="3"/>
      <c r="L49" s="20">
        <f t="shared" si="4"/>
        <v>0</v>
      </c>
      <c r="M49" s="3" t="s">
        <v>71</v>
      </c>
      <c r="N49" s="20">
        <f t="shared" si="5"/>
        <v>4004</v>
      </c>
      <c r="O49" s="7" t="s">
        <v>72</v>
      </c>
      <c r="P49" s="26">
        <f t="shared" si="6"/>
        <v>5005</v>
      </c>
      <c r="Q49" s="3" t="s">
        <v>72</v>
      </c>
      <c r="R49" s="26">
        <f t="shared" si="7"/>
        <v>5005</v>
      </c>
      <c r="S49" s="3" t="s">
        <v>72</v>
      </c>
      <c r="T49" s="26">
        <f t="shared" si="8"/>
        <v>5005</v>
      </c>
      <c r="U49" s="3" t="s">
        <v>72</v>
      </c>
      <c r="V49" s="26">
        <f t="shared" si="9"/>
        <v>5005</v>
      </c>
      <c r="W49" s="3" t="s">
        <v>72</v>
      </c>
      <c r="X49" s="26">
        <f t="shared" si="10"/>
        <v>5005</v>
      </c>
      <c r="Y49" s="3" t="s">
        <v>72</v>
      </c>
      <c r="Z49" s="26">
        <f t="shared" si="11"/>
        <v>5005</v>
      </c>
      <c r="AA49" s="3" t="s">
        <v>72</v>
      </c>
      <c r="AB49" s="26">
        <f t="shared" si="12"/>
        <v>5005</v>
      </c>
      <c r="AC49" s="3" t="s">
        <v>72</v>
      </c>
      <c r="AD49" s="26">
        <f t="shared" si="13"/>
        <v>5005</v>
      </c>
      <c r="AE49" s="3" t="s">
        <v>72</v>
      </c>
      <c r="AF49" s="26">
        <f t="shared" si="14"/>
        <v>5005</v>
      </c>
      <c r="AG49" s="3" t="s">
        <v>72</v>
      </c>
      <c r="AH49" s="26">
        <f t="shared" si="15"/>
        <v>5005</v>
      </c>
      <c r="AI49" s="3" t="s">
        <v>72</v>
      </c>
      <c r="AJ49" s="26">
        <f t="shared" si="16"/>
        <v>5005</v>
      </c>
      <c r="AK49" s="3" t="s">
        <v>74</v>
      </c>
      <c r="AL49" s="26">
        <f t="shared" si="17"/>
        <v>3003</v>
      </c>
      <c r="AM49" s="3" t="s">
        <v>72</v>
      </c>
      <c r="AN49" s="26">
        <f t="shared" si="18"/>
        <v>5005</v>
      </c>
      <c r="AO49" s="3" t="s">
        <v>72</v>
      </c>
      <c r="AP49" s="26">
        <f t="shared" si="19"/>
        <v>5005</v>
      </c>
      <c r="AR49" s="26">
        <f t="shared" si="20"/>
        <v>0</v>
      </c>
      <c r="AT49" s="26">
        <f t="shared" si="21"/>
        <v>0</v>
      </c>
      <c r="AV49" s="26">
        <f t="shared" si="22"/>
        <v>0</v>
      </c>
      <c r="AX49" s="26">
        <f t="shared" si="23"/>
        <v>0</v>
      </c>
      <c r="AZ49" s="26">
        <f t="shared" si="24"/>
        <v>0</v>
      </c>
      <c r="BB49" s="26">
        <f t="shared" si="25"/>
        <v>0</v>
      </c>
      <c r="BC49" s="3" t="s">
        <v>72</v>
      </c>
      <c r="BD49" s="26">
        <f t="shared" si="26"/>
        <v>5005</v>
      </c>
      <c r="BE49" s="3" t="s">
        <v>72</v>
      </c>
      <c r="BF49" s="26">
        <f t="shared" si="27"/>
        <v>5005</v>
      </c>
      <c r="BG49" s="3" t="s">
        <v>72</v>
      </c>
      <c r="BH49" s="26">
        <f t="shared" si="28"/>
        <v>5005</v>
      </c>
      <c r="BI49" s="3" t="s">
        <v>72</v>
      </c>
      <c r="BJ49" s="26">
        <f t="shared" si="29"/>
        <v>5005</v>
      </c>
      <c r="BK49" s="3" t="s">
        <v>72</v>
      </c>
      <c r="BL49" s="26">
        <f t="shared" si="30"/>
        <v>5005</v>
      </c>
      <c r="BM49" s="3" t="s">
        <v>72</v>
      </c>
      <c r="BN49" s="26">
        <f t="shared" si="31"/>
        <v>5005</v>
      </c>
      <c r="BO49" s="3" t="s">
        <v>72</v>
      </c>
      <c r="BP49" s="26">
        <f t="shared" si="32"/>
        <v>5005</v>
      </c>
      <c r="BQ49" s="3" t="s">
        <v>72</v>
      </c>
      <c r="BR49" s="26">
        <f t="shared" si="33"/>
        <v>5005</v>
      </c>
      <c r="BS49" s="3" t="s">
        <v>72</v>
      </c>
      <c r="BT49" s="26">
        <f t="shared" si="34"/>
        <v>5005</v>
      </c>
      <c r="BU49" s="3" t="s">
        <v>72</v>
      </c>
      <c r="BV49" s="26">
        <f t="shared" si="35"/>
        <v>5005</v>
      </c>
      <c r="BW49" s="3" t="s">
        <v>72</v>
      </c>
      <c r="BX49" s="26">
        <f t="shared" si="36"/>
        <v>5005</v>
      </c>
      <c r="BY49" s="3" t="s">
        <v>72</v>
      </c>
      <c r="BZ49" s="26">
        <f t="shared" si="37"/>
        <v>5005</v>
      </c>
      <c r="CA49" s="3" t="s">
        <v>72</v>
      </c>
      <c r="CB49" s="26">
        <f t="shared" si="38"/>
        <v>5005</v>
      </c>
      <c r="CC49" s="3" t="s">
        <v>72</v>
      </c>
      <c r="CD49" s="26">
        <f t="shared" si="39"/>
        <v>5005</v>
      </c>
      <c r="CE49" s="3" t="s">
        <v>72</v>
      </c>
      <c r="CF49" s="26">
        <f t="shared" si="40"/>
        <v>5005</v>
      </c>
      <c r="CG49" s="3" t="s">
        <v>72</v>
      </c>
      <c r="CH49" s="26">
        <f t="shared" si="41"/>
        <v>5005</v>
      </c>
      <c r="CI49" s="3" t="s">
        <v>72</v>
      </c>
      <c r="CJ49" s="26">
        <f t="shared" si="42"/>
        <v>5005</v>
      </c>
      <c r="CK49" s="3" t="s">
        <v>72</v>
      </c>
      <c r="CL49" s="26">
        <f t="shared" si="43"/>
        <v>5005</v>
      </c>
      <c r="CM49" s="3" t="s">
        <v>72</v>
      </c>
      <c r="CN49" s="26">
        <f t="shared" si="44"/>
        <v>5005</v>
      </c>
      <c r="CO49" s="3" t="s">
        <v>72</v>
      </c>
      <c r="CP49" s="26">
        <f t="shared" si="45"/>
        <v>5005</v>
      </c>
      <c r="CQ49" s="3" t="s">
        <v>72</v>
      </c>
      <c r="CR49" s="26">
        <f t="shared" si="46"/>
        <v>5005</v>
      </c>
      <c r="CS49" s="3" t="s">
        <v>72</v>
      </c>
      <c r="CT49" s="26">
        <f t="shared" si="47"/>
        <v>5005</v>
      </c>
      <c r="CU49" s="3" t="s">
        <v>72</v>
      </c>
      <c r="CV49" s="26">
        <f t="shared" si="48"/>
        <v>5005</v>
      </c>
      <c r="CW49" s="3" t="s">
        <v>72</v>
      </c>
      <c r="CX49" s="26">
        <f t="shared" si="49"/>
        <v>5005</v>
      </c>
      <c r="CY49" s="3" t="s">
        <v>72</v>
      </c>
      <c r="CZ49" s="26">
        <f t="shared" si="50"/>
        <v>5005</v>
      </c>
      <c r="DA49" s="3" t="s">
        <v>72</v>
      </c>
      <c r="DB49" s="26">
        <f t="shared" si="51"/>
        <v>5005</v>
      </c>
      <c r="DC49" s="3" t="s">
        <v>75</v>
      </c>
      <c r="DD49" s="26">
        <f t="shared" si="52"/>
        <v>1001</v>
      </c>
      <c r="DE49" s="3" t="s">
        <v>75</v>
      </c>
      <c r="DF49" s="26">
        <f t="shared" si="53"/>
        <v>1001</v>
      </c>
      <c r="DG49" s="3" t="s">
        <v>73</v>
      </c>
      <c r="DH49" s="26">
        <f t="shared" si="54"/>
        <v>4004</v>
      </c>
      <c r="DI49" s="3" t="s">
        <v>73</v>
      </c>
      <c r="DJ49" s="26">
        <f t="shared" si="55"/>
        <v>4004</v>
      </c>
      <c r="DK49" s="3" t="s">
        <v>72</v>
      </c>
      <c r="DL49" s="26">
        <f t="shared" si="67"/>
        <v>5005</v>
      </c>
      <c r="DM49" s="3" t="s">
        <v>72</v>
      </c>
      <c r="DN49" s="26">
        <f t="shared" si="56"/>
        <v>5005</v>
      </c>
      <c r="DO49" s="3" t="s">
        <v>72</v>
      </c>
      <c r="DP49" s="26">
        <f t="shared" si="57"/>
        <v>5005</v>
      </c>
      <c r="DQ49" s="3" t="s">
        <v>72</v>
      </c>
      <c r="DR49" s="26">
        <f t="shared" si="58"/>
        <v>5005</v>
      </c>
      <c r="DS49" s="3" t="s">
        <v>72</v>
      </c>
      <c r="DT49" s="26">
        <f t="shared" si="59"/>
        <v>5005</v>
      </c>
      <c r="DU49" s="3" t="s">
        <v>72</v>
      </c>
      <c r="DV49" s="26">
        <f t="shared" si="60"/>
        <v>5005</v>
      </c>
      <c r="DW49" s="3" t="s">
        <v>72</v>
      </c>
      <c r="DX49" s="26">
        <f t="shared" si="61"/>
        <v>5005</v>
      </c>
      <c r="DY49" s="3" t="s">
        <v>72</v>
      </c>
      <c r="DZ49" s="26">
        <f t="shared" si="62"/>
        <v>5005</v>
      </c>
      <c r="EA49" s="3" t="s">
        <v>72</v>
      </c>
      <c r="EB49" s="26">
        <f t="shared" si="63"/>
        <v>5005</v>
      </c>
      <c r="EC49" s="3" t="s">
        <v>72</v>
      </c>
      <c r="ED49" s="26">
        <f t="shared" si="64"/>
        <v>5005</v>
      </c>
      <c r="EE49" s="3" t="s">
        <v>72</v>
      </c>
      <c r="EF49" s="26">
        <f t="shared" si="65"/>
        <v>5005</v>
      </c>
      <c r="EG49" s="3" t="s">
        <v>72</v>
      </c>
      <c r="EH49" s="26">
        <f t="shared" si="66"/>
        <v>5005</v>
      </c>
    </row>
    <row r="50" spans="1:138" ht="13.2" x14ac:dyDescent="0.25">
      <c r="A50" s="2">
        <v>44249.732566469909</v>
      </c>
      <c r="B50" s="3" t="s">
        <v>86</v>
      </c>
      <c r="C50" s="20">
        <f>VLOOKUP(B50,'Parte 1'!$C$5:$D$11,2,FALSE)</f>
        <v>10001</v>
      </c>
      <c r="D50" s="3" t="s">
        <v>76</v>
      </c>
      <c r="E50" s="20">
        <f t="shared" si="0"/>
        <v>11</v>
      </c>
      <c r="F50" s="20">
        <f t="shared" si="1"/>
        <v>110011</v>
      </c>
      <c r="G50" s="3">
        <v>10</v>
      </c>
      <c r="H50" s="22">
        <f t="shared" si="2"/>
        <v>1100110</v>
      </c>
      <c r="I50" s="3" t="s">
        <v>70</v>
      </c>
      <c r="J50" s="20">
        <f t="shared" si="3"/>
        <v>550055</v>
      </c>
      <c r="K50" s="3"/>
      <c r="L50" s="20">
        <f t="shared" si="4"/>
        <v>0</v>
      </c>
      <c r="M50" s="3" t="s">
        <v>71</v>
      </c>
      <c r="N50" s="20">
        <f t="shared" si="5"/>
        <v>440044</v>
      </c>
      <c r="O50" s="7" t="s">
        <v>80</v>
      </c>
      <c r="P50" s="26">
        <f t="shared" si="6"/>
        <v>220022</v>
      </c>
      <c r="Q50" s="3" t="s">
        <v>73</v>
      </c>
      <c r="R50" s="26">
        <f t="shared" si="7"/>
        <v>440044</v>
      </c>
      <c r="S50" s="3" t="s">
        <v>73</v>
      </c>
      <c r="T50" s="26">
        <f t="shared" si="8"/>
        <v>440044</v>
      </c>
      <c r="U50" s="3" t="s">
        <v>74</v>
      </c>
      <c r="V50" s="26">
        <f t="shared" si="9"/>
        <v>330033</v>
      </c>
      <c r="W50" s="3" t="s">
        <v>72</v>
      </c>
      <c r="X50" s="26">
        <f t="shared" si="10"/>
        <v>550055</v>
      </c>
      <c r="Y50" s="3" t="s">
        <v>74</v>
      </c>
      <c r="Z50" s="26">
        <f t="shared" si="11"/>
        <v>330033</v>
      </c>
      <c r="AA50" s="3" t="s">
        <v>73</v>
      </c>
      <c r="AB50" s="26">
        <f t="shared" si="12"/>
        <v>440044</v>
      </c>
      <c r="AC50" s="3" t="s">
        <v>74</v>
      </c>
      <c r="AD50" s="26">
        <f t="shared" si="13"/>
        <v>330033</v>
      </c>
      <c r="AE50" s="3" t="s">
        <v>74</v>
      </c>
      <c r="AF50" s="26">
        <f t="shared" si="14"/>
        <v>330033</v>
      </c>
      <c r="AG50" s="3" t="s">
        <v>80</v>
      </c>
      <c r="AH50" s="26">
        <f t="shared" si="15"/>
        <v>220022</v>
      </c>
      <c r="AI50" s="3" t="s">
        <v>73</v>
      </c>
      <c r="AJ50" s="26">
        <f t="shared" si="16"/>
        <v>440044</v>
      </c>
      <c r="AK50" s="3" t="s">
        <v>80</v>
      </c>
      <c r="AL50" s="26">
        <f t="shared" si="17"/>
        <v>220022</v>
      </c>
      <c r="AM50" s="3" t="s">
        <v>74</v>
      </c>
      <c r="AN50" s="26">
        <f t="shared" si="18"/>
        <v>330033</v>
      </c>
      <c r="AO50" s="3" t="s">
        <v>73</v>
      </c>
      <c r="AP50" s="26">
        <f t="shared" si="19"/>
        <v>440044</v>
      </c>
      <c r="AQ50" s="3" t="s">
        <v>72</v>
      </c>
      <c r="AR50" s="26">
        <f t="shared" si="20"/>
        <v>550055</v>
      </c>
      <c r="AS50" s="3" t="s">
        <v>80</v>
      </c>
      <c r="AT50" s="26">
        <f t="shared" si="21"/>
        <v>220022</v>
      </c>
      <c r="AU50" s="3" t="s">
        <v>80</v>
      </c>
      <c r="AV50" s="26">
        <f t="shared" si="22"/>
        <v>220022</v>
      </c>
      <c r="AW50" s="3" t="s">
        <v>73</v>
      </c>
      <c r="AX50" s="26">
        <f t="shared" si="23"/>
        <v>440044</v>
      </c>
      <c r="AY50" s="3" t="s">
        <v>74</v>
      </c>
      <c r="AZ50" s="26">
        <f t="shared" si="24"/>
        <v>330033</v>
      </c>
      <c r="BA50" s="3" t="s">
        <v>74</v>
      </c>
      <c r="BB50" s="26">
        <f t="shared" si="25"/>
        <v>330033</v>
      </c>
      <c r="BC50" s="3" t="s">
        <v>73</v>
      </c>
      <c r="BD50" s="26">
        <f t="shared" si="26"/>
        <v>440044</v>
      </c>
      <c r="BE50" s="3" t="s">
        <v>80</v>
      </c>
      <c r="BF50" s="26">
        <f t="shared" si="27"/>
        <v>220022</v>
      </c>
      <c r="BG50" s="3" t="s">
        <v>73</v>
      </c>
      <c r="BH50" s="26">
        <f t="shared" si="28"/>
        <v>440044</v>
      </c>
      <c r="BI50" s="3" t="s">
        <v>73</v>
      </c>
      <c r="BJ50" s="26">
        <f t="shared" si="29"/>
        <v>440044</v>
      </c>
      <c r="BK50" s="3" t="s">
        <v>74</v>
      </c>
      <c r="BL50" s="26">
        <f t="shared" si="30"/>
        <v>330033</v>
      </c>
      <c r="BM50" s="3" t="s">
        <v>73</v>
      </c>
      <c r="BN50" s="26">
        <f t="shared" si="31"/>
        <v>440044</v>
      </c>
      <c r="BO50" s="3" t="s">
        <v>80</v>
      </c>
      <c r="BP50" s="26">
        <f t="shared" si="32"/>
        <v>220022</v>
      </c>
      <c r="BQ50" s="3" t="s">
        <v>74</v>
      </c>
      <c r="BR50" s="26">
        <f t="shared" si="33"/>
        <v>330033</v>
      </c>
      <c r="BS50" s="3" t="s">
        <v>73</v>
      </c>
      <c r="BT50" s="26">
        <f t="shared" si="34"/>
        <v>440044</v>
      </c>
      <c r="BU50" s="3" t="s">
        <v>74</v>
      </c>
      <c r="BV50" s="26">
        <f t="shared" si="35"/>
        <v>330033</v>
      </c>
      <c r="BW50" s="3" t="s">
        <v>74</v>
      </c>
      <c r="BX50" s="26">
        <f t="shared" si="36"/>
        <v>330033</v>
      </c>
      <c r="BY50" s="3" t="s">
        <v>73</v>
      </c>
      <c r="BZ50" s="26">
        <f t="shared" si="37"/>
        <v>440044</v>
      </c>
      <c r="CA50" s="3" t="s">
        <v>74</v>
      </c>
      <c r="CB50" s="26">
        <f t="shared" si="38"/>
        <v>330033</v>
      </c>
      <c r="CC50" s="3" t="s">
        <v>74</v>
      </c>
      <c r="CD50" s="26">
        <f t="shared" si="39"/>
        <v>330033</v>
      </c>
      <c r="CE50" s="3" t="s">
        <v>80</v>
      </c>
      <c r="CF50" s="26">
        <f t="shared" si="40"/>
        <v>220022</v>
      </c>
      <c r="CG50" s="3" t="s">
        <v>80</v>
      </c>
      <c r="CH50" s="26">
        <f t="shared" si="41"/>
        <v>220022</v>
      </c>
      <c r="CI50" s="3" t="s">
        <v>74</v>
      </c>
      <c r="CJ50" s="26">
        <f t="shared" si="42"/>
        <v>330033</v>
      </c>
      <c r="CK50" s="3" t="s">
        <v>74</v>
      </c>
      <c r="CL50" s="26">
        <f t="shared" si="43"/>
        <v>330033</v>
      </c>
      <c r="CM50" s="3" t="s">
        <v>74</v>
      </c>
      <c r="CN50" s="26">
        <f t="shared" si="44"/>
        <v>330033</v>
      </c>
      <c r="CO50" s="3" t="s">
        <v>80</v>
      </c>
      <c r="CP50" s="26">
        <f t="shared" si="45"/>
        <v>220022</v>
      </c>
      <c r="CQ50" s="3" t="s">
        <v>73</v>
      </c>
      <c r="CR50" s="26">
        <f t="shared" si="46"/>
        <v>440044</v>
      </c>
      <c r="CS50" s="3" t="s">
        <v>73</v>
      </c>
      <c r="CT50" s="26">
        <f t="shared" si="47"/>
        <v>440044</v>
      </c>
      <c r="CU50" s="3" t="s">
        <v>75</v>
      </c>
      <c r="CV50" s="26">
        <f t="shared" si="48"/>
        <v>110011</v>
      </c>
      <c r="CW50" s="3" t="s">
        <v>75</v>
      </c>
      <c r="CX50" s="26">
        <f t="shared" si="49"/>
        <v>110011</v>
      </c>
      <c r="CY50" s="3" t="s">
        <v>80</v>
      </c>
      <c r="CZ50" s="26">
        <f t="shared" si="50"/>
        <v>220022</v>
      </c>
      <c r="DA50" s="3" t="s">
        <v>75</v>
      </c>
      <c r="DB50" s="26">
        <f t="shared" si="51"/>
        <v>110011</v>
      </c>
      <c r="DC50" s="3" t="s">
        <v>75</v>
      </c>
      <c r="DD50" s="26">
        <f t="shared" si="52"/>
        <v>110011</v>
      </c>
      <c r="DE50" s="3" t="s">
        <v>75</v>
      </c>
      <c r="DF50" s="26">
        <f t="shared" si="53"/>
        <v>110011</v>
      </c>
      <c r="DG50" s="3" t="s">
        <v>74</v>
      </c>
      <c r="DH50" s="26">
        <f t="shared" si="54"/>
        <v>330033</v>
      </c>
      <c r="DI50" s="3" t="s">
        <v>75</v>
      </c>
      <c r="DJ50" s="26">
        <f t="shared" si="55"/>
        <v>110011</v>
      </c>
      <c r="DK50" s="3" t="s">
        <v>75</v>
      </c>
      <c r="DL50" s="26">
        <f t="shared" si="67"/>
        <v>110011</v>
      </c>
      <c r="DM50" s="3" t="s">
        <v>73</v>
      </c>
      <c r="DN50" s="26">
        <f t="shared" si="56"/>
        <v>440044</v>
      </c>
      <c r="DO50" s="3" t="s">
        <v>74</v>
      </c>
      <c r="DP50" s="26">
        <f t="shared" si="57"/>
        <v>330033</v>
      </c>
      <c r="DQ50" s="3" t="s">
        <v>73</v>
      </c>
      <c r="DR50" s="26">
        <f t="shared" si="58"/>
        <v>440044</v>
      </c>
      <c r="DS50" s="3" t="s">
        <v>80</v>
      </c>
      <c r="DT50" s="26">
        <f t="shared" si="59"/>
        <v>220022</v>
      </c>
      <c r="DU50" s="3" t="s">
        <v>74</v>
      </c>
      <c r="DV50" s="26">
        <f t="shared" si="60"/>
        <v>330033</v>
      </c>
      <c r="DW50" s="3" t="s">
        <v>74</v>
      </c>
      <c r="DX50" s="26">
        <f t="shared" si="61"/>
        <v>330033</v>
      </c>
      <c r="DY50" s="3" t="s">
        <v>73</v>
      </c>
      <c r="DZ50" s="26">
        <f t="shared" si="62"/>
        <v>440044</v>
      </c>
      <c r="EA50" s="3" t="s">
        <v>74</v>
      </c>
      <c r="EB50" s="26">
        <f t="shared" si="63"/>
        <v>330033</v>
      </c>
      <c r="EC50" s="3" t="s">
        <v>73</v>
      </c>
      <c r="ED50" s="26">
        <f t="shared" si="64"/>
        <v>440044</v>
      </c>
      <c r="EE50" s="3" t="s">
        <v>74</v>
      </c>
      <c r="EF50" s="26">
        <f t="shared" si="65"/>
        <v>330033</v>
      </c>
      <c r="EG50" s="3" t="s">
        <v>74</v>
      </c>
      <c r="EH50" s="26">
        <f t="shared" si="66"/>
        <v>330033</v>
      </c>
    </row>
    <row r="51" spans="1:138" ht="13.2" x14ac:dyDescent="0.25">
      <c r="A51" s="2">
        <v>44249.739742268517</v>
      </c>
      <c r="B51" s="3" t="s">
        <v>82</v>
      </c>
      <c r="C51" s="20">
        <f>VLOOKUP(B51,'Parte 1'!$C$5:$D$11,2,FALSE)</f>
        <v>100000001</v>
      </c>
      <c r="D51" s="3" t="s">
        <v>76</v>
      </c>
      <c r="E51" s="20">
        <f t="shared" si="0"/>
        <v>11</v>
      </c>
      <c r="F51" s="20">
        <f t="shared" si="1"/>
        <v>1100000011</v>
      </c>
      <c r="G51" s="3">
        <v>7</v>
      </c>
      <c r="H51" s="22">
        <f t="shared" si="2"/>
        <v>7700000077</v>
      </c>
      <c r="I51" s="3" t="s">
        <v>70</v>
      </c>
      <c r="J51" s="20">
        <f t="shared" si="3"/>
        <v>5500000055</v>
      </c>
      <c r="K51" s="3"/>
      <c r="L51" s="20">
        <f t="shared" si="4"/>
        <v>0</v>
      </c>
      <c r="M51" s="3" t="s">
        <v>71</v>
      </c>
      <c r="N51" s="20">
        <f t="shared" si="5"/>
        <v>4400000044</v>
      </c>
      <c r="O51" s="7" t="s">
        <v>73</v>
      </c>
      <c r="P51" s="26">
        <f t="shared" si="6"/>
        <v>4400000044</v>
      </c>
      <c r="Q51" s="3" t="s">
        <v>73</v>
      </c>
      <c r="R51" s="26">
        <f t="shared" si="7"/>
        <v>4400000044</v>
      </c>
      <c r="S51" s="3" t="s">
        <v>73</v>
      </c>
      <c r="T51" s="26">
        <f t="shared" si="8"/>
        <v>4400000044</v>
      </c>
      <c r="U51" s="3" t="s">
        <v>73</v>
      </c>
      <c r="V51" s="26">
        <f t="shared" si="9"/>
        <v>4400000044</v>
      </c>
      <c r="W51" s="3" t="s">
        <v>73</v>
      </c>
      <c r="X51" s="26">
        <f t="shared" si="10"/>
        <v>4400000044</v>
      </c>
      <c r="Y51" s="3" t="s">
        <v>74</v>
      </c>
      <c r="Z51" s="26">
        <f t="shared" si="11"/>
        <v>3300000033</v>
      </c>
      <c r="AA51" s="3" t="s">
        <v>72</v>
      </c>
      <c r="AB51" s="26">
        <f t="shared" si="12"/>
        <v>5500000055</v>
      </c>
      <c r="AC51" s="3" t="s">
        <v>73</v>
      </c>
      <c r="AD51" s="26">
        <f t="shared" si="13"/>
        <v>4400000044</v>
      </c>
      <c r="AE51" s="3" t="s">
        <v>73</v>
      </c>
      <c r="AF51" s="26">
        <f t="shared" si="14"/>
        <v>4400000044</v>
      </c>
      <c r="AG51" s="3" t="s">
        <v>72</v>
      </c>
      <c r="AH51" s="26">
        <f t="shared" si="15"/>
        <v>5500000055</v>
      </c>
      <c r="AI51" s="3" t="s">
        <v>73</v>
      </c>
      <c r="AJ51" s="26">
        <f t="shared" si="16"/>
        <v>4400000044</v>
      </c>
      <c r="AK51" s="3" t="s">
        <v>73</v>
      </c>
      <c r="AL51" s="26">
        <f t="shared" si="17"/>
        <v>4400000044</v>
      </c>
      <c r="AM51" s="3" t="s">
        <v>72</v>
      </c>
      <c r="AN51" s="26">
        <f t="shared" si="18"/>
        <v>5500000055</v>
      </c>
      <c r="AO51" s="3" t="s">
        <v>73</v>
      </c>
      <c r="AP51" s="26">
        <f t="shared" si="19"/>
        <v>4400000044</v>
      </c>
      <c r="AQ51" s="3" t="s">
        <v>73</v>
      </c>
      <c r="AR51" s="26">
        <f t="shared" si="20"/>
        <v>4400000044</v>
      </c>
      <c r="AS51" s="3" t="s">
        <v>74</v>
      </c>
      <c r="AT51" s="26">
        <f t="shared" si="21"/>
        <v>3300000033</v>
      </c>
      <c r="AU51" s="3" t="s">
        <v>73</v>
      </c>
      <c r="AV51" s="26">
        <f t="shared" si="22"/>
        <v>4400000044</v>
      </c>
      <c r="AW51" s="3" t="s">
        <v>73</v>
      </c>
      <c r="AX51" s="26">
        <f t="shared" si="23"/>
        <v>4400000044</v>
      </c>
      <c r="AY51" s="3" t="s">
        <v>73</v>
      </c>
      <c r="AZ51" s="26">
        <f t="shared" si="24"/>
        <v>4400000044</v>
      </c>
      <c r="BA51" s="3" t="s">
        <v>74</v>
      </c>
      <c r="BB51" s="26">
        <f t="shared" si="25"/>
        <v>3300000033</v>
      </c>
      <c r="BC51" s="3" t="s">
        <v>73</v>
      </c>
      <c r="BD51" s="26">
        <f t="shared" si="26"/>
        <v>4400000044</v>
      </c>
      <c r="BE51" s="3" t="s">
        <v>74</v>
      </c>
      <c r="BF51" s="26">
        <f t="shared" si="27"/>
        <v>3300000033</v>
      </c>
      <c r="BG51" s="3" t="s">
        <v>73</v>
      </c>
      <c r="BH51" s="26">
        <f t="shared" si="28"/>
        <v>4400000044</v>
      </c>
      <c r="BI51" s="3" t="s">
        <v>73</v>
      </c>
      <c r="BJ51" s="26">
        <f t="shared" si="29"/>
        <v>4400000044</v>
      </c>
      <c r="BK51" s="3" t="s">
        <v>73</v>
      </c>
      <c r="BL51" s="26">
        <f t="shared" si="30"/>
        <v>4400000044</v>
      </c>
      <c r="BM51" s="3" t="s">
        <v>74</v>
      </c>
      <c r="BN51" s="26">
        <f t="shared" si="31"/>
        <v>3300000033</v>
      </c>
      <c r="BO51" s="3" t="s">
        <v>73</v>
      </c>
      <c r="BP51" s="26">
        <f t="shared" si="32"/>
        <v>4400000044</v>
      </c>
      <c r="BQ51" s="3" t="s">
        <v>73</v>
      </c>
      <c r="BR51" s="26">
        <f t="shared" si="33"/>
        <v>4400000044</v>
      </c>
      <c r="BS51" s="3" t="s">
        <v>72</v>
      </c>
      <c r="BT51" s="26">
        <f t="shared" si="34"/>
        <v>5500000055</v>
      </c>
      <c r="BU51" s="3" t="s">
        <v>72</v>
      </c>
      <c r="BV51" s="26">
        <f t="shared" si="35"/>
        <v>5500000055</v>
      </c>
      <c r="BW51" s="3" t="s">
        <v>72</v>
      </c>
      <c r="BX51" s="26">
        <f t="shared" si="36"/>
        <v>5500000055</v>
      </c>
      <c r="BY51" s="3" t="s">
        <v>72</v>
      </c>
      <c r="BZ51" s="26">
        <f t="shared" si="37"/>
        <v>5500000055</v>
      </c>
      <c r="CA51" s="3" t="s">
        <v>72</v>
      </c>
      <c r="CB51" s="26">
        <f t="shared" si="38"/>
        <v>5500000055</v>
      </c>
      <c r="CC51" s="3" t="s">
        <v>72</v>
      </c>
      <c r="CD51" s="26">
        <f t="shared" si="39"/>
        <v>5500000055</v>
      </c>
      <c r="CE51" s="3" t="s">
        <v>73</v>
      </c>
      <c r="CF51" s="26">
        <f t="shared" si="40"/>
        <v>4400000044</v>
      </c>
      <c r="CG51" s="3" t="s">
        <v>73</v>
      </c>
      <c r="CH51" s="26">
        <f t="shared" si="41"/>
        <v>4400000044</v>
      </c>
      <c r="CI51" s="3" t="s">
        <v>73</v>
      </c>
      <c r="CJ51" s="26">
        <f t="shared" si="42"/>
        <v>4400000044</v>
      </c>
      <c r="CK51" s="3" t="s">
        <v>73</v>
      </c>
      <c r="CL51" s="26">
        <f t="shared" si="43"/>
        <v>4400000044</v>
      </c>
      <c r="CM51" s="3" t="s">
        <v>73</v>
      </c>
      <c r="CN51" s="26">
        <f t="shared" si="44"/>
        <v>4400000044</v>
      </c>
      <c r="CO51" s="3" t="s">
        <v>73</v>
      </c>
      <c r="CP51" s="26">
        <f t="shared" si="45"/>
        <v>4400000044</v>
      </c>
      <c r="CQ51" s="3" t="s">
        <v>72</v>
      </c>
      <c r="CR51" s="26">
        <f t="shared" si="46"/>
        <v>5500000055</v>
      </c>
      <c r="CS51" s="3" t="s">
        <v>73</v>
      </c>
      <c r="CT51" s="26">
        <f t="shared" si="47"/>
        <v>4400000044</v>
      </c>
      <c r="CU51" s="3" t="s">
        <v>72</v>
      </c>
      <c r="CV51" s="26">
        <f t="shared" si="48"/>
        <v>5500000055</v>
      </c>
      <c r="CW51" s="3" t="s">
        <v>73</v>
      </c>
      <c r="CX51" s="26">
        <f t="shared" si="49"/>
        <v>4400000044</v>
      </c>
      <c r="CY51" s="3" t="s">
        <v>73</v>
      </c>
      <c r="CZ51" s="26">
        <f t="shared" si="50"/>
        <v>4400000044</v>
      </c>
      <c r="DA51" s="3" t="s">
        <v>73</v>
      </c>
      <c r="DB51" s="26">
        <f t="shared" si="51"/>
        <v>4400000044</v>
      </c>
      <c r="DC51" s="3" t="s">
        <v>73</v>
      </c>
      <c r="DD51" s="26">
        <f t="shared" si="52"/>
        <v>4400000044</v>
      </c>
      <c r="DE51" s="3" t="s">
        <v>73</v>
      </c>
      <c r="DF51" s="26">
        <f t="shared" si="53"/>
        <v>4400000044</v>
      </c>
      <c r="DG51" s="3" t="s">
        <v>73</v>
      </c>
      <c r="DH51" s="26">
        <f t="shared" si="54"/>
        <v>4400000044</v>
      </c>
      <c r="DI51" s="3" t="s">
        <v>73</v>
      </c>
      <c r="DJ51" s="26">
        <f t="shared" si="55"/>
        <v>4400000044</v>
      </c>
      <c r="DK51" s="3" t="s">
        <v>72</v>
      </c>
      <c r="DL51" s="26">
        <f t="shared" si="67"/>
        <v>5500000055</v>
      </c>
      <c r="DM51" s="3" t="s">
        <v>72</v>
      </c>
      <c r="DN51" s="26">
        <f t="shared" si="56"/>
        <v>5500000055</v>
      </c>
      <c r="DO51" s="3" t="s">
        <v>72</v>
      </c>
      <c r="DP51" s="26">
        <f t="shared" si="57"/>
        <v>5500000055</v>
      </c>
      <c r="DQ51" s="3" t="s">
        <v>72</v>
      </c>
      <c r="DR51" s="26">
        <f t="shared" si="58"/>
        <v>5500000055</v>
      </c>
      <c r="DS51" s="3" t="s">
        <v>72</v>
      </c>
      <c r="DT51" s="26">
        <f t="shared" si="59"/>
        <v>5500000055</v>
      </c>
      <c r="DU51" s="3" t="s">
        <v>72</v>
      </c>
      <c r="DV51" s="26">
        <f t="shared" si="60"/>
        <v>5500000055</v>
      </c>
      <c r="DW51" s="3" t="s">
        <v>72</v>
      </c>
      <c r="DX51" s="26">
        <f t="shared" si="61"/>
        <v>5500000055</v>
      </c>
      <c r="DY51" s="3" t="s">
        <v>72</v>
      </c>
      <c r="DZ51" s="26">
        <f t="shared" si="62"/>
        <v>5500000055</v>
      </c>
      <c r="EA51" s="3" t="s">
        <v>72</v>
      </c>
      <c r="EB51" s="26">
        <f t="shared" si="63"/>
        <v>5500000055</v>
      </c>
      <c r="EC51" s="3" t="s">
        <v>72</v>
      </c>
      <c r="ED51" s="26">
        <f t="shared" si="64"/>
        <v>5500000055</v>
      </c>
      <c r="EE51" s="3" t="s">
        <v>72</v>
      </c>
      <c r="EF51" s="26">
        <f t="shared" si="65"/>
        <v>5500000055</v>
      </c>
      <c r="EG51" s="3" t="s">
        <v>72</v>
      </c>
      <c r="EH51" s="26">
        <f t="shared" si="66"/>
        <v>5500000055</v>
      </c>
    </row>
    <row r="52" spans="1:138" ht="13.2" x14ac:dyDescent="0.25">
      <c r="A52" s="2">
        <v>44249.752263958333</v>
      </c>
      <c r="B52" s="3" t="s">
        <v>82</v>
      </c>
      <c r="C52" s="20">
        <f>VLOOKUP(B52,'Parte 1'!$C$5:$D$11,2,FALSE)</f>
        <v>100000001</v>
      </c>
      <c r="D52" s="3" t="s">
        <v>69</v>
      </c>
      <c r="E52" s="20">
        <f t="shared" si="0"/>
        <v>1</v>
      </c>
      <c r="F52" s="20">
        <f t="shared" si="1"/>
        <v>100000001</v>
      </c>
      <c r="G52" s="3">
        <v>5</v>
      </c>
      <c r="H52" s="22">
        <f t="shared" si="2"/>
        <v>500000005</v>
      </c>
      <c r="I52" s="3" t="s">
        <v>70</v>
      </c>
      <c r="J52" s="20">
        <f t="shared" si="3"/>
        <v>500000005</v>
      </c>
      <c r="K52" s="3"/>
      <c r="L52" s="20">
        <f t="shared" si="4"/>
        <v>0</v>
      </c>
      <c r="M52" s="3" t="s">
        <v>85</v>
      </c>
      <c r="N52" s="20">
        <f t="shared" si="5"/>
        <v>300000003</v>
      </c>
      <c r="O52" s="7" t="s">
        <v>72</v>
      </c>
      <c r="P52" s="26">
        <f t="shared" si="6"/>
        <v>500000005</v>
      </c>
      <c r="Q52" s="3" t="s">
        <v>72</v>
      </c>
      <c r="R52" s="26">
        <f t="shared" si="7"/>
        <v>500000005</v>
      </c>
      <c r="S52" s="3" t="s">
        <v>72</v>
      </c>
      <c r="T52" s="26">
        <f t="shared" si="8"/>
        <v>500000005</v>
      </c>
      <c r="U52" s="3" t="s">
        <v>72</v>
      </c>
      <c r="V52" s="26">
        <f t="shared" si="9"/>
        <v>500000005</v>
      </c>
      <c r="W52" s="3" t="s">
        <v>72</v>
      </c>
      <c r="X52" s="26">
        <f t="shared" si="10"/>
        <v>500000005</v>
      </c>
      <c r="Y52" s="3" t="s">
        <v>72</v>
      </c>
      <c r="Z52" s="26">
        <f t="shared" si="11"/>
        <v>500000005</v>
      </c>
      <c r="AA52" s="3" t="s">
        <v>72</v>
      </c>
      <c r="AB52" s="26">
        <f t="shared" si="12"/>
        <v>500000005</v>
      </c>
      <c r="AC52" s="3" t="s">
        <v>72</v>
      </c>
      <c r="AD52" s="26">
        <f t="shared" si="13"/>
        <v>500000005</v>
      </c>
      <c r="AE52" s="3" t="s">
        <v>72</v>
      </c>
      <c r="AF52" s="26">
        <f t="shared" si="14"/>
        <v>500000005</v>
      </c>
      <c r="AG52" s="3" t="s">
        <v>72</v>
      </c>
      <c r="AH52" s="26">
        <f t="shared" si="15"/>
        <v>500000005</v>
      </c>
      <c r="AI52" s="3" t="s">
        <v>72</v>
      </c>
      <c r="AJ52" s="26">
        <f t="shared" si="16"/>
        <v>500000005</v>
      </c>
      <c r="AK52" s="3" t="s">
        <v>72</v>
      </c>
      <c r="AL52" s="26">
        <f t="shared" si="17"/>
        <v>500000005</v>
      </c>
      <c r="AM52" s="3" t="s">
        <v>72</v>
      </c>
      <c r="AN52" s="26">
        <f t="shared" si="18"/>
        <v>500000005</v>
      </c>
      <c r="AO52" s="3" t="s">
        <v>72</v>
      </c>
      <c r="AP52" s="26">
        <f t="shared" si="19"/>
        <v>500000005</v>
      </c>
      <c r="AQ52" s="3" t="s">
        <v>72</v>
      </c>
      <c r="AR52" s="26">
        <f t="shared" si="20"/>
        <v>500000005</v>
      </c>
      <c r="AS52" s="3" t="s">
        <v>72</v>
      </c>
      <c r="AT52" s="26">
        <f t="shared" si="21"/>
        <v>500000005</v>
      </c>
      <c r="AU52" s="3" t="s">
        <v>72</v>
      </c>
      <c r="AV52" s="26">
        <f t="shared" si="22"/>
        <v>500000005</v>
      </c>
      <c r="AW52" s="3" t="s">
        <v>72</v>
      </c>
      <c r="AX52" s="26">
        <f t="shared" si="23"/>
        <v>500000005</v>
      </c>
      <c r="AY52" s="3" t="s">
        <v>72</v>
      </c>
      <c r="AZ52" s="26">
        <f t="shared" si="24"/>
        <v>500000005</v>
      </c>
      <c r="BA52" s="3" t="s">
        <v>72</v>
      </c>
      <c r="BB52" s="26">
        <f t="shared" si="25"/>
        <v>500000005</v>
      </c>
      <c r="BC52" s="3" t="s">
        <v>72</v>
      </c>
      <c r="BD52" s="26">
        <f t="shared" si="26"/>
        <v>500000005</v>
      </c>
      <c r="BE52" s="3" t="s">
        <v>72</v>
      </c>
      <c r="BF52" s="26">
        <f t="shared" si="27"/>
        <v>500000005</v>
      </c>
      <c r="BG52" s="3" t="s">
        <v>72</v>
      </c>
      <c r="BH52" s="26">
        <f t="shared" si="28"/>
        <v>500000005</v>
      </c>
      <c r="BI52" s="3" t="s">
        <v>72</v>
      </c>
      <c r="BJ52" s="26">
        <f t="shared" si="29"/>
        <v>500000005</v>
      </c>
      <c r="BK52" s="3" t="s">
        <v>72</v>
      </c>
      <c r="BL52" s="26">
        <f t="shared" si="30"/>
        <v>500000005</v>
      </c>
      <c r="BM52" s="3" t="s">
        <v>72</v>
      </c>
      <c r="BN52" s="26">
        <f t="shared" si="31"/>
        <v>500000005</v>
      </c>
      <c r="BO52" s="3" t="s">
        <v>72</v>
      </c>
      <c r="BP52" s="26">
        <f t="shared" si="32"/>
        <v>500000005</v>
      </c>
      <c r="BQ52" s="3" t="s">
        <v>72</v>
      </c>
      <c r="BR52" s="26">
        <f t="shared" si="33"/>
        <v>500000005</v>
      </c>
      <c r="BS52" s="3" t="s">
        <v>72</v>
      </c>
      <c r="BT52" s="26">
        <f t="shared" si="34"/>
        <v>500000005</v>
      </c>
      <c r="BU52" s="3" t="s">
        <v>73</v>
      </c>
      <c r="BV52" s="26">
        <f t="shared" si="35"/>
        <v>400000004</v>
      </c>
      <c r="BW52" s="3" t="s">
        <v>72</v>
      </c>
      <c r="BX52" s="26">
        <f t="shared" si="36"/>
        <v>500000005</v>
      </c>
      <c r="BY52" s="3" t="s">
        <v>72</v>
      </c>
      <c r="BZ52" s="26">
        <f t="shared" si="37"/>
        <v>500000005</v>
      </c>
      <c r="CA52" s="3" t="s">
        <v>72</v>
      </c>
      <c r="CB52" s="26">
        <f t="shared" si="38"/>
        <v>500000005</v>
      </c>
      <c r="CC52" s="3" t="s">
        <v>72</v>
      </c>
      <c r="CD52" s="26">
        <f t="shared" si="39"/>
        <v>500000005</v>
      </c>
      <c r="CE52" s="3" t="s">
        <v>72</v>
      </c>
      <c r="CF52" s="26">
        <f t="shared" si="40"/>
        <v>500000005</v>
      </c>
      <c r="CG52" s="3" t="s">
        <v>72</v>
      </c>
      <c r="CH52" s="26">
        <f t="shared" si="41"/>
        <v>500000005</v>
      </c>
      <c r="CI52" s="3" t="s">
        <v>72</v>
      </c>
      <c r="CJ52" s="26">
        <f t="shared" si="42"/>
        <v>500000005</v>
      </c>
      <c r="CK52" s="3" t="s">
        <v>72</v>
      </c>
      <c r="CL52" s="26">
        <f t="shared" si="43"/>
        <v>500000005</v>
      </c>
      <c r="CM52" s="3" t="s">
        <v>72</v>
      </c>
      <c r="CN52" s="26">
        <f t="shared" si="44"/>
        <v>500000005</v>
      </c>
      <c r="CO52" s="3" t="s">
        <v>73</v>
      </c>
      <c r="CP52" s="26">
        <f t="shared" si="45"/>
        <v>400000004</v>
      </c>
      <c r="CQ52" s="3" t="s">
        <v>72</v>
      </c>
      <c r="CR52" s="26">
        <f t="shared" si="46"/>
        <v>500000005</v>
      </c>
      <c r="CS52" s="3" t="s">
        <v>72</v>
      </c>
      <c r="CT52" s="26">
        <f t="shared" si="47"/>
        <v>500000005</v>
      </c>
      <c r="CU52" s="3" t="s">
        <v>72</v>
      </c>
      <c r="CV52" s="26">
        <f t="shared" si="48"/>
        <v>500000005</v>
      </c>
      <c r="CW52" s="3" t="s">
        <v>72</v>
      </c>
      <c r="CX52" s="26">
        <f t="shared" si="49"/>
        <v>500000005</v>
      </c>
      <c r="CY52" s="3" t="s">
        <v>72</v>
      </c>
      <c r="CZ52" s="26">
        <f t="shared" si="50"/>
        <v>500000005</v>
      </c>
      <c r="DA52" s="3" t="s">
        <v>72</v>
      </c>
      <c r="DB52" s="26">
        <f t="shared" si="51"/>
        <v>500000005</v>
      </c>
      <c r="DC52" s="3" t="s">
        <v>72</v>
      </c>
      <c r="DD52" s="26">
        <f t="shared" si="52"/>
        <v>500000005</v>
      </c>
      <c r="DE52" s="3" t="s">
        <v>72</v>
      </c>
      <c r="DF52" s="26">
        <f t="shared" si="53"/>
        <v>500000005</v>
      </c>
      <c r="DG52" s="3" t="s">
        <v>72</v>
      </c>
      <c r="DH52" s="26">
        <f t="shared" si="54"/>
        <v>500000005</v>
      </c>
      <c r="DI52" s="3" t="s">
        <v>72</v>
      </c>
      <c r="DJ52" s="26">
        <f t="shared" si="55"/>
        <v>500000005</v>
      </c>
      <c r="DK52" s="3" t="s">
        <v>72</v>
      </c>
      <c r="DL52" s="26">
        <f t="shared" si="67"/>
        <v>500000005</v>
      </c>
      <c r="DM52" s="3" t="s">
        <v>72</v>
      </c>
      <c r="DN52" s="26">
        <f t="shared" si="56"/>
        <v>500000005</v>
      </c>
      <c r="DO52" s="3" t="s">
        <v>72</v>
      </c>
      <c r="DP52" s="26">
        <f t="shared" si="57"/>
        <v>500000005</v>
      </c>
      <c r="DQ52" s="3" t="s">
        <v>72</v>
      </c>
      <c r="DR52" s="26">
        <f t="shared" si="58"/>
        <v>500000005</v>
      </c>
      <c r="DS52" s="3" t="s">
        <v>72</v>
      </c>
      <c r="DT52" s="26">
        <f t="shared" si="59"/>
        <v>500000005</v>
      </c>
      <c r="DU52" s="3" t="s">
        <v>72</v>
      </c>
      <c r="DV52" s="26">
        <f t="shared" si="60"/>
        <v>500000005</v>
      </c>
      <c r="DW52" s="3" t="s">
        <v>72</v>
      </c>
      <c r="DX52" s="26">
        <f t="shared" si="61"/>
        <v>500000005</v>
      </c>
      <c r="DY52" s="3" t="s">
        <v>72</v>
      </c>
      <c r="DZ52" s="26">
        <f t="shared" si="62"/>
        <v>500000005</v>
      </c>
      <c r="EA52" s="3" t="s">
        <v>72</v>
      </c>
      <c r="EB52" s="26">
        <f t="shared" si="63"/>
        <v>500000005</v>
      </c>
      <c r="EC52" s="3" t="s">
        <v>72</v>
      </c>
      <c r="ED52" s="26">
        <f t="shared" si="64"/>
        <v>500000005</v>
      </c>
      <c r="EE52" s="3" t="s">
        <v>72</v>
      </c>
      <c r="EF52" s="26">
        <f t="shared" si="65"/>
        <v>500000005</v>
      </c>
      <c r="EG52" s="3" t="s">
        <v>72</v>
      </c>
      <c r="EH52" s="26">
        <f t="shared" si="66"/>
        <v>500000005</v>
      </c>
    </row>
    <row r="53" spans="1:138" ht="13.2" x14ac:dyDescent="0.25">
      <c r="A53" s="2">
        <v>44249.863311979163</v>
      </c>
      <c r="B53" s="3" t="s">
        <v>83</v>
      </c>
      <c r="C53" s="20">
        <f>VLOOKUP(B53,'Parte 1'!$C$5:$D$11,2,FALSE)</f>
        <v>101</v>
      </c>
      <c r="D53" s="3" t="s">
        <v>69</v>
      </c>
      <c r="E53" s="20">
        <f t="shared" si="0"/>
        <v>1</v>
      </c>
      <c r="F53" s="20">
        <f t="shared" si="1"/>
        <v>101</v>
      </c>
      <c r="G53" s="3">
        <v>9</v>
      </c>
      <c r="H53" s="22">
        <f t="shared" si="2"/>
        <v>909</v>
      </c>
      <c r="I53" s="3" t="s">
        <v>70</v>
      </c>
      <c r="J53" s="20">
        <f t="shared" si="3"/>
        <v>505</v>
      </c>
      <c r="K53" s="3"/>
      <c r="L53" s="20">
        <f t="shared" si="4"/>
        <v>0</v>
      </c>
      <c r="M53" s="3" t="s">
        <v>71</v>
      </c>
      <c r="N53" s="20">
        <f t="shared" si="5"/>
        <v>404</v>
      </c>
      <c r="O53" s="7" t="s">
        <v>72</v>
      </c>
      <c r="P53" s="26">
        <f t="shared" si="6"/>
        <v>505</v>
      </c>
      <c r="Q53" s="3" t="s">
        <v>72</v>
      </c>
      <c r="R53" s="26">
        <f t="shared" si="7"/>
        <v>505</v>
      </c>
      <c r="S53" s="3" t="s">
        <v>72</v>
      </c>
      <c r="T53" s="26">
        <f t="shared" si="8"/>
        <v>505</v>
      </c>
      <c r="U53" s="3" t="s">
        <v>72</v>
      </c>
      <c r="V53" s="26">
        <f t="shared" si="9"/>
        <v>505</v>
      </c>
      <c r="W53" s="3" t="s">
        <v>72</v>
      </c>
      <c r="X53" s="26">
        <f t="shared" si="10"/>
        <v>505</v>
      </c>
      <c r="Y53" s="3" t="s">
        <v>72</v>
      </c>
      <c r="Z53" s="26">
        <f t="shared" si="11"/>
        <v>505</v>
      </c>
      <c r="AA53" s="3" t="s">
        <v>72</v>
      </c>
      <c r="AB53" s="26">
        <f t="shared" si="12"/>
        <v>505</v>
      </c>
      <c r="AC53" s="3" t="s">
        <v>72</v>
      </c>
      <c r="AD53" s="26">
        <f t="shared" si="13"/>
        <v>505</v>
      </c>
      <c r="AE53" s="3" t="s">
        <v>72</v>
      </c>
      <c r="AF53" s="26">
        <f t="shared" si="14"/>
        <v>505</v>
      </c>
      <c r="AG53" s="3" t="s">
        <v>72</v>
      </c>
      <c r="AH53" s="26">
        <f t="shared" si="15"/>
        <v>505</v>
      </c>
      <c r="AI53" s="3" t="s">
        <v>72</v>
      </c>
      <c r="AJ53" s="26">
        <f t="shared" si="16"/>
        <v>505</v>
      </c>
      <c r="AK53" s="3" t="s">
        <v>73</v>
      </c>
      <c r="AL53" s="26">
        <f t="shared" si="17"/>
        <v>404</v>
      </c>
      <c r="AM53" s="3" t="s">
        <v>72</v>
      </c>
      <c r="AN53" s="26">
        <f t="shared" si="18"/>
        <v>505</v>
      </c>
      <c r="AO53" s="3" t="s">
        <v>72</v>
      </c>
      <c r="AP53" s="26">
        <f t="shared" si="19"/>
        <v>505</v>
      </c>
      <c r="AQ53" s="3" t="s">
        <v>72</v>
      </c>
      <c r="AR53" s="26">
        <f t="shared" si="20"/>
        <v>505</v>
      </c>
      <c r="AS53" s="3" t="s">
        <v>72</v>
      </c>
      <c r="AT53" s="26">
        <f t="shared" si="21"/>
        <v>505</v>
      </c>
      <c r="AU53" s="3" t="s">
        <v>72</v>
      </c>
      <c r="AV53" s="26">
        <f t="shared" si="22"/>
        <v>505</v>
      </c>
      <c r="AW53" s="3" t="s">
        <v>72</v>
      </c>
      <c r="AX53" s="26">
        <f t="shared" si="23"/>
        <v>505</v>
      </c>
      <c r="AY53" s="3" t="s">
        <v>72</v>
      </c>
      <c r="AZ53" s="26">
        <f t="shared" si="24"/>
        <v>505</v>
      </c>
      <c r="BA53" s="3" t="s">
        <v>72</v>
      </c>
      <c r="BB53" s="26">
        <f t="shared" si="25"/>
        <v>505</v>
      </c>
      <c r="BC53" s="3" t="s">
        <v>72</v>
      </c>
      <c r="BD53" s="26">
        <f t="shared" si="26"/>
        <v>505</v>
      </c>
      <c r="BE53" s="3" t="s">
        <v>72</v>
      </c>
      <c r="BF53" s="26">
        <f t="shared" si="27"/>
        <v>505</v>
      </c>
      <c r="BG53" s="3" t="s">
        <v>72</v>
      </c>
      <c r="BH53" s="26">
        <f t="shared" si="28"/>
        <v>505</v>
      </c>
      <c r="BI53" s="3" t="s">
        <v>72</v>
      </c>
      <c r="BJ53" s="26">
        <f t="shared" si="29"/>
        <v>505</v>
      </c>
      <c r="BK53" s="3" t="s">
        <v>72</v>
      </c>
      <c r="BL53" s="26">
        <f t="shared" si="30"/>
        <v>505</v>
      </c>
      <c r="BM53" s="3" t="s">
        <v>72</v>
      </c>
      <c r="BN53" s="26">
        <f t="shared" si="31"/>
        <v>505</v>
      </c>
      <c r="BO53" s="3" t="s">
        <v>72</v>
      </c>
      <c r="BP53" s="26">
        <f t="shared" si="32"/>
        <v>505</v>
      </c>
      <c r="BQ53" s="3" t="s">
        <v>72</v>
      </c>
      <c r="BR53" s="26">
        <f t="shared" si="33"/>
        <v>505</v>
      </c>
      <c r="BS53" s="3" t="s">
        <v>72</v>
      </c>
      <c r="BT53" s="26">
        <f t="shared" si="34"/>
        <v>505</v>
      </c>
      <c r="BU53" s="3" t="s">
        <v>72</v>
      </c>
      <c r="BV53" s="26">
        <f t="shared" si="35"/>
        <v>505</v>
      </c>
      <c r="BW53" s="3" t="s">
        <v>72</v>
      </c>
      <c r="BX53" s="26">
        <f t="shared" si="36"/>
        <v>505</v>
      </c>
      <c r="BY53" s="3" t="s">
        <v>72</v>
      </c>
      <c r="BZ53" s="26">
        <f t="shared" si="37"/>
        <v>505</v>
      </c>
      <c r="CA53" s="3" t="s">
        <v>72</v>
      </c>
      <c r="CB53" s="26">
        <f t="shared" si="38"/>
        <v>505</v>
      </c>
      <c r="CC53" s="3" t="s">
        <v>72</v>
      </c>
      <c r="CD53" s="26">
        <f t="shared" si="39"/>
        <v>505</v>
      </c>
      <c r="CE53" s="3" t="s">
        <v>72</v>
      </c>
      <c r="CF53" s="26">
        <f t="shared" si="40"/>
        <v>505</v>
      </c>
      <c r="CG53" s="3" t="s">
        <v>72</v>
      </c>
      <c r="CH53" s="26">
        <f t="shared" si="41"/>
        <v>505</v>
      </c>
      <c r="CI53" s="3" t="s">
        <v>72</v>
      </c>
      <c r="CJ53" s="26">
        <f t="shared" si="42"/>
        <v>505</v>
      </c>
      <c r="CK53" s="3" t="s">
        <v>72</v>
      </c>
      <c r="CL53" s="26">
        <f t="shared" si="43"/>
        <v>505</v>
      </c>
      <c r="CM53" s="3" t="s">
        <v>72</v>
      </c>
      <c r="CN53" s="26">
        <f t="shared" si="44"/>
        <v>505</v>
      </c>
      <c r="CO53" s="3" t="s">
        <v>72</v>
      </c>
      <c r="CP53" s="26">
        <f t="shared" si="45"/>
        <v>505</v>
      </c>
      <c r="CQ53" s="3" t="s">
        <v>72</v>
      </c>
      <c r="CR53" s="26">
        <f t="shared" si="46"/>
        <v>505</v>
      </c>
      <c r="CS53" s="3" t="s">
        <v>72</v>
      </c>
      <c r="CT53" s="26">
        <f t="shared" si="47"/>
        <v>505</v>
      </c>
      <c r="CU53" s="3" t="s">
        <v>72</v>
      </c>
      <c r="CV53" s="26">
        <f t="shared" si="48"/>
        <v>505</v>
      </c>
      <c r="CW53" s="3" t="s">
        <v>72</v>
      </c>
      <c r="CX53" s="26">
        <f t="shared" si="49"/>
        <v>505</v>
      </c>
      <c r="CY53" s="3" t="s">
        <v>72</v>
      </c>
      <c r="CZ53" s="26">
        <f t="shared" si="50"/>
        <v>505</v>
      </c>
      <c r="DA53" s="3" t="s">
        <v>72</v>
      </c>
      <c r="DB53" s="26">
        <f t="shared" si="51"/>
        <v>505</v>
      </c>
      <c r="DC53" s="3" t="s">
        <v>72</v>
      </c>
      <c r="DD53" s="26">
        <f t="shared" si="52"/>
        <v>505</v>
      </c>
      <c r="DE53" s="3" t="s">
        <v>72</v>
      </c>
      <c r="DF53" s="26">
        <f t="shared" si="53"/>
        <v>505</v>
      </c>
      <c r="DG53" s="3" t="s">
        <v>72</v>
      </c>
      <c r="DH53" s="26">
        <f t="shared" si="54"/>
        <v>505</v>
      </c>
      <c r="DI53" s="3" t="s">
        <v>72</v>
      </c>
      <c r="DJ53" s="26">
        <f t="shared" si="55"/>
        <v>505</v>
      </c>
      <c r="DK53" s="3" t="s">
        <v>72</v>
      </c>
      <c r="DL53" s="26">
        <f t="shared" si="67"/>
        <v>505</v>
      </c>
      <c r="DM53" s="3" t="s">
        <v>72</v>
      </c>
      <c r="DN53" s="26">
        <f t="shared" si="56"/>
        <v>505</v>
      </c>
      <c r="DO53" s="3" t="s">
        <v>72</v>
      </c>
      <c r="DP53" s="26">
        <f t="shared" si="57"/>
        <v>505</v>
      </c>
      <c r="DQ53" s="3" t="s">
        <v>72</v>
      </c>
      <c r="DR53" s="26">
        <f t="shared" si="58"/>
        <v>505</v>
      </c>
      <c r="DS53" s="3" t="s">
        <v>72</v>
      </c>
      <c r="DT53" s="26">
        <f t="shared" si="59"/>
        <v>505</v>
      </c>
      <c r="DU53" s="3" t="s">
        <v>72</v>
      </c>
      <c r="DV53" s="26">
        <f t="shared" si="60"/>
        <v>505</v>
      </c>
      <c r="DW53" s="3" t="s">
        <v>72</v>
      </c>
      <c r="DX53" s="26">
        <f t="shared" si="61"/>
        <v>505</v>
      </c>
      <c r="DY53" s="3" t="s">
        <v>72</v>
      </c>
      <c r="DZ53" s="26">
        <f t="shared" si="62"/>
        <v>505</v>
      </c>
      <c r="EA53" s="3" t="s">
        <v>72</v>
      </c>
      <c r="EB53" s="26">
        <f t="shared" si="63"/>
        <v>505</v>
      </c>
      <c r="EC53" s="3" t="s">
        <v>72</v>
      </c>
      <c r="ED53" s="26">
        <f t="shared" si="64"/>
        <v>505</v>
      </c>
      <c r="EE53" s="3" t="s">
        <v>72</v>
      </c>
      <c r="EF53" s="26">
        <f t="shared" si="65"/>
        <v>505</v>
      </c>
      <c r="EG53" s="3" t="s">
        <v>72</v>
      </c>
      <c r="EH53" s="26">
        <f t="shared" si="66"/>
        <v>505</v>
      </c>
    </row>
    <row r="54" spans="1:138" ht="13.2" x14ac:dyDescent="0.25">
      <c r="A54" s="2">
        <v>44249.950465231479</v>
      </c>
      <c r="B54" s="3" t="s">
        <v>78</v>
      </c>
      <c r="C54" s="20">
        <f>VLOOKUP(B54,'Parte 1'!$C$5:$D$11,2,FALSE)</f>
        <v>1001</v>
      </c>
      <c r="D54" s="3" t="s">
        <v>69</v>
      </c>
      <c r="E54" s="20">
        <f t="shared" si="0"/>
        <v>1</v>
      </c>
      <c r="F54" s="20">
        <f t="shared" si="1"/>
        <v>1001</v>
      </c>
      <c r="G54" s="3">
        <v>7</v>
      </c>
      <c r="H54" s="22">
        <f t="shared" si="2"/>
        <v>7007</v>
      </c>
      <c r="I54" s="3" t="s">
        <v>70</v>
      </c>
      <c r="J54" s="20">
        <f t="shared" si="3"/>
        <v>5005</v>
      </c>
      <c r="K54" s="3"/>
      <c r="L54" s="20">
        <f t="shared" si="4"/>
        <v>0</v>
      </c>
      <c r="M54" s="3" t="s">
        <v>85</v>
      </c>
      <c r="N54" s="20">
        <f t="shared" si="5"/>
        <v>3003</v>
      </c>
      <c r="O54" s="7" t="s">
        <v>73</v>
      </c>
      <c r="P54" s="26">
        <f t="shared" si="6"/>
        <v>4004</v>
      </c>
      <c r="Q54" s="3" t="s">
        <v>73</v>
      </c>
      <c r="R54" s="26">
        <f t="shared" si="7"/>
        <v>4004</v>
      </c>
      <c r="S54" s="3" t="s">
        <v>72</v>
      </c>
      <c r="T54" s="26">
        <f t="shared" si="8"/>
        <v>5005</v>
      </c>
      <c r="U54" s="3" t="s">
        <v>73</v>
      </c>
      <c r="V54" s="26">
        <f t="shared" si="9"/>
        <v>4004</v>
      </c>
      <c r="W54" s="3" t="s">
        <v>72</v>
      </c>
      <c r="X54" s="26">
        <f t="shared" si="10"/>
        <v>5005</v>
      </c>
      <c r="Y54" s="3" t="s">
        <v>72</v>
      </c>
      <c r="Z54" s="26">
        <f t="shared" si="11"/>
        <v>5005</v>
      </c>
      <c r="AA54" s="3" t="s">
        <v>72</v>
      </c>
      <c r="AB54" s="26">
        <f t="shared" si="12"/>
        <v>5005</v>
      </c>
      <c r="AC54" s="3" t="s">
        <v>72</v>
      </c>
      <c r="AD54" s="26">
        <f t="shared" si="13"/>
        <v>5005</v>
      </c>
      <c r="AE54" s="3" t="s">
        <v>74</v>
      </c>
      <c r="AF54" s="26">
        <f t="shared" si="14"/>
        <v>3003</v>
      </c>
      <c r="AG54" s="3" t="s">
        <v>73</v>
      </c>
      <c r="AH54" s="26">
        <f t="shared" si="15"/>
        <v>4004</v>
      </c>
      <c r="AI54" s="3" t="s">
        <v>73</v>
      </c>
      <c r="AJ54" s="26">
        <f t="shared" si="16"/>
        <v>4004</v>
      </c>
      <c r="AK54" s="3" t="s">
        <v>73</v>
      </c>
      <c r="AL54" s="26">
        <f t="shared" si="17"/>
        <v>4004</v>
      </c>
      <c r="AM54" s="3" t="s">
        <v>72</v>
      </c>
      <c r="AN54" s="26">
        <f t="shared" si="18"/>
        <v>5005</v>
      </c>
      <c r="AO54" s="3" t="s">
        <v>73</v>
      </c>
      <c r="AP54" s="26">
        <f t="shared" si="19"/>
        <v>4004</v>
      </c>
      <c r="AQ54" s="3" t="s">
        <v>75</v>
      </c>
      <c r="AR54" s="26">
        <f t="shared" si="20"/>
        <v>1001</v>
      </c>
      <c r="AS54" s="3" t="s">
        <v>75</v>
      </c>
      <c r="AT54" s="26">
        <f t="shared" si="21"/>
        <v>1001</v>
      </c>
      <c r="AU54" s="3" t="s">
        <v>75</v>
      </c>
      <c r="AV54" s="26">
        <f t="shared" si="22"/>
        <v>1001</v>
      </c>
      <c r="AW54" s="3" t="s">
        <v>75</v>
      </c>
      <c r="AX54" s="26">
        <f t="shared" si="23"/>
        <v>1001</v>
      </c>
      <c r="AY54" s="3" t="s">
        <v>75</v>
      </c>
      <c r="AZ54" s="26">
        <f t="shared" si="24"/>
        <v>1001</v>
      </c>
      <c r="BA54" s="3" t="s">
        <v>75</v>
      </c>
      <c r="BB54" s="26">
        <f t="shared" si="25"/>
        <v>1001</v>
      </c>
      <c r="BC54" s="3" t="s">
        <v>75</v>
      </c>
      <c r="BD54" s="26">
        <f t="shared" si="26"/>
        <v>1001</v>
      </c>
      <c r="BE54" s="3" t="s">
        <v>75</v>
      </c>
      <c r="BF54" s="26">
        <f t="shared" si="27"/>
        <v>1001</v>
      </c>
      <c r="BG54" s="3" t="s">
        <v>75</v>
      </c>
      <c r="BH54" s="26">
        <f t="shared" si="28"/>
        <v>1001</v>
      </c>
      <c r="BI54" s="3" t="s">
        <v>75</v>
      </c>
      <c r="BJ54" s="26">
        <f t="shared" si="29"/>
        <v>1001</v>
      </c>
      <c r="BK54" s="3" t="s">
        <v>75</v>
      </c>
      <c r="BL54" s="26">
        <f t="shared" si="30"/>
        <v>1001</v>
      </c>
      <c r="BM54" s="3" t="s">
        <v>75</v>
      </c>
      <c r="BN54" s="26">
        <f t="shared" si="31"/>
        <v>1001</v>
      </c>
      <c r="BO54" s="3" t="s">
        <v>75</v>
      </c>
      <c r="BP54" s="26">
        <f t="shared" si="32"/>
        <v>1001</v>
      </c>
      <c r="BQ54" s="3" t="s">
        <v>75</v>
      </c>
      <c r="BR54" s="26">
        <f t="shared" si="33"/>
        <v>1001</v>
      </c>
      <c r="BS54" s="3" t="s">
        <v>75</v>
      </c>
      <c r="BT54" s="26">
        <f t="shared" si="34"/>
        <v>1001</v>
      </c>
      <c r="BU54" s="3" t="s">
        <v>75</v>
      </c>
      <c r="BV54" s="26">
        <f t="shared" si="35"/>
        <v>1001</v>
      </c>
      <c r="BW54" s="3" t="s">
        <v>75</v>
      </c>
      <c r="BX54" s="26">
        <f t="shared" si="36"/>
        <v>1001</v>
      </c>
      <c r="BY54" s="3" t="s">
        <v>75</v>
      </c>
      <c r="BZ54" s="26">
        <f t="shared" si="37"/>
        <v>1001</v>
      </c>
      <c r="CA54" s="3" t="s">
        <v>75</v>
      </c>
      <c r="CB54" s="26">
        <f t="shared" si="38"/>
        <v>1001</v>
      </c>
      <c r="CC54" s="3" t="s">
        <v>75</v>
      </c>
      <c r="CD54" s="26">
        <f t="shared" si="39"/>
        <v>1001</v>
      </c>
      <c r="CE54" s="3" t="s">
        <v>75</v>
      </c>
      <c r="CF54" s="26">
        <f t="shared" si="40"/>
        <v>1001</v>
      </c>
      <c r="CG54" s="3" t="s">
        <v>75</v>
      </c>
      <c r="CH54" s="26">
        <f t="shared" si="41"/>
        <v>1001</v>
      </c>
      <c r="CI54" s="3" t="s">
        <v>75</v>
      </c>
      <c r="CJ54" s="26">
        <f t="shared" si="42"/>
        <v>1001</v>
      </c>
      <c r="CK54" s="3" t="s">
        <v>75</v>
      </c>
      <c r="CL54" s="26">
        <f t="shared" si="43"/>
        <v>1001</v>
      </c>
      <c r="CM54" s="3" t="s">
        <v>75</v>
      </c>
      <c r="CN54" s="26">
        <f t="shared" si="44"/>
        <v>1001</v>
      </c>
      <c r="CO54" s="3" t="s">
        <v>75</v>
      </c>
      <c r="CP54" s="26">
        <f t="shared" si="45"/>
        <v>1001</v>
      </c>
      <c r="CQ54" s="3" t="s">
        <v>73</v>
      </c>
      <c r="CR54" s="26">
        <f t="shared" si="46"/>
        <v>4004</v>
      </c>
      <c r="CS54" s="3" t="s">
        <v>73</v>
      </c>
      <c r="CT54" s="26">
        <f t="shared" si="47"/>
        <v>4004</v>
      </c>
      <c r="CU54" s="3" t="s">
        <v>75</v>
      </c>
      <c r="CV54" s="26">
        <f t="shared" si="48"/>
        <v>1001</v>
      </c>
      <c r="CW54" s="3" t="s">
        <v>75</v>
      </c>
      <c r="CX54" s="26">
        <f t="shared" si="49"/>
        <v>1001</v>
      </c>
      <c r="CY54" s="3" t="s">
        <v>73</v>
      </c>
      <c r="CZ54" s="26">
        <f t="shared" si="50"/>
        <v>4004</v>
      </c>
      <c r="DA54" s="3" t="s">
        <v>73</v>
      </c>
      <c r="DB54" s="26">
        <f t="shared" si="51"/>
        <v>4004</v>
      </c>
      <c r="DC54" s="3" t="s">
        <v>75</v>
      </c>
      <c r="DD54" s="26">
        <f t="shared" si="52"/>
        <v>1001</v>
      </c>
      <c r="DE54" s="3" t="s">
        <v>75</v>
      </c>
      <c r="DF54" s="26">
        <f t="shared" si="53"/>
        <v>1001</v>
      </c>
      <c r="DG54" s="3" t="s">
        <v>75</v>
      </c>
      <c r="DH54" s="26">
        <f t="shared" si="54"/>
        <v>1001</v>
      </c>
      <c r="DI54" s="3" t="s">
        <v>73</v>
      </c>
      <c r="DJ54" s="26">
        <f t="shared" si="55"/>
        <v>4004</v>
      </c>
      <c r="DK54" s="3" t="s">
        <v>73</v>
      </c>
      <c r="DL54" s="26">
        <f t="shared" si="67"/>
        <v>4004</v>
      </c>
      <c r="DM54" s="3" t="s">
        <v>72</v>
      </c>
      <c r="DN54" s="26">
        <f t="shared" si="56"/>
        <v>5005</v>
      </c>
      <c r="DO54" s="3" t="s">
        <v>73</v>
      </c>
      <c r="DP54" s="26">
        <f t="shared" si="57"/>
        <v>4004</v>
      </c>
      <c r="DQ54" s="3" t="s">
        <v>73</v>
      </c>
      <c r="DR54" s="26">
        <f t="shared" si="58"/>
        <v>4004</v>
      </c>
      <c r="DS54" s="3" t="s">
        <v>74</v>
      </c>
      <c r="DT54" s="26">
        <f t="shared" si="59"/>
        <v>3003</v>
      </c>
      <c r="DU54" s="3" t="s">
        <v>74</v>
      </c>
      <c r="DV54" s="26">
        <f t="shared" si="60"/>
        <v>3003</v>
      </c>
      <c r="DW54" s="3" t="s">
        <v>73</v>
      </c>
      <c r="DX54" s="26">
        <f t="shared" si="61"/>
        <v>4004</v>
      </c>
      <c r="DY54" s="3" t="s">
        <v>73</v>
      </c>
      <c r="DZ54" s="26">
        <f t="shared" si="62"/>
        <v>4004</v>
      </c>
      <c r="EA54" s="3" t="s">
        <v>73</v>
      </c>
      <c r="EB54" s="26">
        <f t="shared" si="63"/>
        <v>4004</v>
      </c>
      <c r="EC54" s="3" t="s">
        <v>73</v>
      </c>
      <c r="ED54" s="26">
        <f t="shared" si="64"/>
        <v>4004</v>
      </c>
      <c r="EE54" s="3" t="s">
        <v>73</v>
      </c>
      <c r="EF54" s="26">
        <f t="shared" si="65"/>
        <v>4004</v>
      </c>
      <c r="EG54" s="3" t="s">
        <v>73</v>
      </c>
      <c r="EH54" s="26">
        <f t="shared" si="66"/>
        <v>4004</v>
      </c>
    </row>
    <row r="55" spans="1:138" ht="13.2" x14ac:dyDescent="0.25">
      <c r="A55" s="2">
        <v>44249.981092337963</v>
      </c>
      <c r="B55" s="3" t="s">
        <v>78</v>
      </c>
      <c r="C55" s="20">
        <f>VLOOKUP(B55,'Parte 1'!$C$5:$D$11,2,FALSE)</f>
        <v>1001</v>
      </c>
      <c r="D55" s="3" t="s">
        <v>69</v>
      </c>
      <c r="E55" s="20">
        <f t="shared" si="0"/>
        <v>1</v>
      </c>
      <c r="F55" s="20">
        <f t="shared" si="1"/>
        <v>1001</v>
      </c>
      <c r="G55" s="3">
        <v>3</v>
      </c>
      <c r="H55" s="22">
        <f t="shared" si="2"/>
        <v>3003</v>
      </c>
      <c r="I55" s="3" t="s">
        <v>70</v>
      </c>
      <c r="J55" s="20">
        <f t="shared" si="3"/>
        <v>5005</v>
      </c>
      <c r="K55" s="3"/>
      <c r="L55" s="20">
        <f t="shared" si="4"/>
        <v>0</v>
      </c>
      <c r="M55" s="3" t="s">
        <v>71</v>
      </c>
      <c r="N55" s="20">
        <f t="shared" si="5"/>
        <v>4004</v>
      </c>
      <c r="O55" s="7" t="s">
        <v>72</v>
      </c>
      <c r="P55" s="26">
        <f t="shared" si="6"/>
        <v>5005</v>
      </c>
      <c r="Q55" s="3" t="s">
        <v>72</v>
      </c>
      <c r="R55" s="26">
        <f t="shared" si="7"/>
        <v>5005</v>
      </c>
      <c r="S55" s="3" t="s">
        <v>73</v>
      </c>
      <c r="T55" s="26">
        <f t="shared" si="8"/>
        <v>4004</v>
      </c>
      <c r="U55" s="3" t="s">
        <v>73</v>
      </c>
      <c r="V55" s="26">
        <f t="shared" si="9"/>
        <v>4004</v>
      </c>
      <c r="W55" s="3" t="s">
        <v>72</v>
      </c>
      <c r="X55" s="26">
        <f t="shared" si="10"/>
        <v>5005</v>
      </c>
      <c r="Y55" s="3" t="s">
        <v>73</v>
      </c>
      <c r="Z55" s="26">
        <f t="shared" si="11"/>
        <v>4004</v>
      </c>
      <c r="AA55" s="3" t="s">
        <v>72</v>
      </c>
      <c r="AB55" s="26">
        <f t="shared" si="12"/>
        <v>5005</v>
      </c>
      <c r="AC55" s="3" t="s">
        <v>72</v>
      </c>
      <c r="AD55" s="26">
        <f t="shared" si="13"/>
        <v>5005</v>
      </c>
      <c r="AE55" s="3" t="s">
        <v>72</v>
      </c>
      <c r="AF55" s="26">
        <f t="shared" si="14"/>
        <v>5005</v>
      </c>
      <c r="AG55" s="3" t="s">
        <v>73</v>
      </c>
      <c r="AH55" s="26">
        <f t="shared" si="15"/>
        <v>4004</v>
      </c>
      <c r="AI55" s="3" t="s">
        <v>73</v>
      </c>
      <c r="AJ55" s="26">
        <f t="shared" si="16"/>
        <v>4004</v>
      </c>
      <c r="AK55" s="3" t="s">
        <v>73</v>
      </c>
      <c r="AL55" s="26">
        <f t="shared" si="17"/>
        <v>4004</v>
      </c>
      <c r="AM55" s="3" t="s">
        <v>72</v>
      </c>
      <c r="AN55" s="26">
        <f t="shared" si="18"/>
        <v>5005</v>
      </c>
      <c r="AO55" s="3" t="s">
        <v>73</v>
      </c>
      <c r="AP55" s="26">
        <f t="shared" si="19"/>
        <v>4004</v>
      </c>
      <c r="AQ55" s="3" t="s">
        <v>74</v>
      </c>
      <c r="AR55" s="26">
        <f t="shared" si="20"/>
        <v>3003</v>
      </c>
      <c r="AS55" s="3" t="s">
        <v>73</v>
      </c>
      <c r="AT55" s="26">
        <f t="shared" si="21"/>
        <v>4004</v>
      </c>
      <c r="AU55" s="3" t="s">
        <v>73</v>
      </c>
      <c r="AV55" s="26">
        <f t="shared" si="22"/>
        <v>4004</v>
      </c>
      <c r="AW55" s="3" t="s">
        <v>75</v>
      </c>
      <c r="AX55" s="26">
        <f t="shared" si="23"/>
        <v>1001</v>
      </c>
      <c r="AY55" s="3" t="s">
        <v>73</v>
      </c>
      <c r="AZ55" s="26">
        <f t="shared" si="24"/>
        <v>4004</v>
      </c>
      <c r="BA55" s="3" t="s">
        <v>72</v>
      </c>
      <c r="BB55" s="26">
        <f t="shared" si="25"/>
        <v>5005</v>
      </c>
      <c r="BC55" s="3" t="s">
        <v>73</v>
      </c>
      <c r="BD55" s="26">
        <f t="shared" si="26"/>
        <v>4004</v>
      </c>
      <c r="BE55" s="3" t="s">
        <v>73</v>
      </c>
      <c r="BF55" s="26">
        <f t="shared" si="27"/>
        <v>4004</v>
      </c>
      <c r="BG55" s="3" t="s">
        <v>73</v>
      </c>
      <c r="BH55" s="26">
        <f t="shared" si="28"/>
        <v>4004</v>
      </c>
      <c r="BI55" s="3" t="s">
        <v>75</v>
      </c>
      <c r="BJ55" s="26">
        <f t="shared" si="29"/>
        <v>1001</v>
      </c>
      <c r="BK55" s="3" t="s">
        <v>73</v>
      </c>
      <c r="BL55" s="26">
        <f t="shared" si="30"/>
        <v>4004</v>
      </c>
      <c r="BM55" s="3" t="s">
        <v>73</v>
      </c>
      <c r="BN55" s="26">
        <f t="shared" si="31"/>
        <v>4004</v>
      </c>
      <c r="BO55" s="3" t="s">
        <v>73</v>
      </c>
      <c r="BP55" s="26">
        <f t="shared" si="32"/>
        <v>4004</v>
      </c>
      <c r="BQ55" s="3" t="s">
        <v>72</v>
      </c>
      <c r="BR55" s="26">
        <f t="shared" si="33"/>
        <v>5005</v>
      </c>
      <c r="BS55" s="3" t="s">
        <v>74</v>
      </c>
      <c r="BT55" s="26">
        <f t="shared" si="34"/>
        <v>3003</v>
      </c>
      <c r="BU55" s="3" t="s">
        <v>73</v>
      </c>
      <c r="BV55" s="26">
        <f t="shared" si="35"/>
        <v>4004</v>
      </c>
      <c r="BW55" s="3" t="s">
        <v>80</v>
      </c>
      <c r="BX55" s="26">
        <f t="shared" si="36"/>
        <v>2002</v>
      </c>
      <c r="BY55" s="3" t="s">
        <v>72</v>
      </c>
      <c r="BZ55" s="26">
        <f t="shared" si="37"/>
        <v>5005</v>
      </c>
      <c r="CA55" s="3" t="s">
        <v>72</v>
      </c>
      <c r="CB55" s="26">
        <f t="shared" si="38"/>
        <v>5005</v>
      </c>
      <c r="CC55" s="3" t="s">
        <v>74</v>
      </c>
      <c r="CD55" s="26">
        <f t="shared" si="39"/>
        <v>3003</v>
      </c>
      <c r="CE55" s="3" t="s">
        <v>74</v>
      </c>
      <c r="CF55" s="26">
        <f t="shared" si="40"/>
        <v>3003</v>
      </c>
      <c r="CG55" s="3" t="s">
        <v>74</v>
      </c>
      <c r="CH55" s="26">
        <f t="shared" si="41"/>
        <v>3003</v>
      </c>
      <c r="CI55" s="3" t="s">
        <v>73</v>
      </c>
      <c r="CJ55" s="26">
        <f t="shared" si="42"/>
        <v>4004</v>
      </c>
      <c r="CK55" s="3" t="s">
        <v>73</v>
      </c>
      <c r="CL55" s="26">
        <f t="shared" si="43"/>
        <v>4004</v>
      </c>
      <c r="CM55" s="3" t="s">
        <v>74</v>
      </c>
      <c r="CN55" s="26">
        <f t="shared" si="44"/>
        <v>3003</v>
      </c>
      <c r="CO55" s="3" t="s">
        <v>73</v>
      </c>
      <c r="CP55" s="26">
        <f t="shared" si="45"/>
        <v>4004</v>
      </c>
      <c r="CQ55" s="3" t="s">
        <v>72</v>
      </c>
      <c r="CR55" s="26">
        <f t="shared" si="46"/>
        <v>5005</v>
      </c>
      <c r="CS55" s="3" t="s">
        <v>72</v>
      </c>
      <c r="CT55" s="26">
        <f t="shared" si="47"/>
        <v>5005</v>
      </c>
      <c r="CU55" s="3" t="s">
        <v>74</v>
      </c>
      <c r="CV55" s="26">
        <f t="shared" si="48"/>
        <v>3003</v>
      </c>
      <c r="CW55" s="3" t="s">
        <v>72</v>
      </c>
      <c r="CX55" s="26">
        <f t="shared" si="49"/>
        <v>5005</v>
      </c>
      <c r="CY55" s="3" t="s">
        <v>72</v>
      </c>
      <c r="CZ55" s="26">
        <f t="shared" si="50"/>
        <v>5005</v>
      </c>
      <c r="DA55" s="3" t="s">
        <v>72</v>
      </c>
      <c r="DB55" s="26">
        <f t="shared" si="51"/>
        <v>5005</v>
      </c>
      <c r="DC55" s="3" t="s">
        <v>75</v>
      </c>
      <c r="DD55" s="26">
        <f t="shared" si="52"/>
        <v>1001</v>
      </c>
      <c r="DE55" s="3" t="s">
        <v>75</v>
      </c>
      <c r="DF55" s="26">
        <f t="shared" si="53"/>
        <v>1001</v>
      </c>
      <c r="DG55" s="3" t="s">
        <v>74</v>
      </c>
      <c r="DH55" s="26">
        <f t="shared" si="54"/>
        <v>3003</v>
      </c>
      <c r="DI55" s="3" t="s">
        <v>72</v>
      </c>
      <c r="DJ55" s="26">
        <f t="shared" si="55"/>
        <v>5005</v>
      </c>
      <c r="DK55" s="3" t="s">
        <v>72</v>
      </c>
      <c r="DL55" s="26">
        <f t="shared" si="67"/>
        <v>5005</v>
      </c>
      <c r="DM55" s="3" t="s">
        <v>72</v>
      </c>
      <c r="DN55" s="26">
        <f t="shared" si="56"/>
        <v>5005</v>
      </c>
      <c r="DO55" s="3" t="s">
        <v>73</v>
      </c>
      <c r="DP55" s="26">
        <f t="shared" si="57"/>
        <v>4004</v>
      </c>
      <c r="DQ55" s="3" t="s">
        <v>73</v>
      </c>
      <c r="DR55" s="26">
        <f t="shared" si="58"/>
        <v>4004</v>
      </c>
      <c r="DS55" s="3" t="s">
        <v>74</v>
      </c>
      <c r="DT55" s="26">
        <f t="shared" si="59"/>
        <v>3003</v>
      </c>
      <c r="DU55" s="3" t="s">
        <v>72</v>
      </c>
      <c r="DV55" s="26">
        <f t="shared" si="60"/>
        <v>5005</v>
      </c>
      <c r="DW55" s="3" t="s">
        <v>72</v>
      </c>
      <c r="DX55" s="26">
        <f t="shared" si="61"/>
        <v>5005</v>
      </c>
      <c r="DY55" s="3" t="s">
        <v>72</v>
      </c>
      <c r="DZ55" s="26">
        <f t="shared" si="62"/>
        <v>5005</v>
      </c>
      <c r="EA55" s="3" t="s">
        <v>72</v>
      </c>
      <c r="EB55" s="26">
        <f t="shared" si="63"/>
        <v>5005</v>
      </c>
      <c r="EC55" s="3" t="s">
        <v>73</v>
      </c>
      <c r="ED55" s="26">
        <f t="shared" si="64"/>
        <v>4004</v>
      </c>
      <c r="EE55" s="3" t="s">
        <v>72</v>
      </c>
      <c r="EF55" s="26">
        <f t="shared" si="65"/>
        <v>5005</v>
      </c>
      <c r="EG55" s="3" t="s">
        <v>73</v>
      </c>
      <c r="EH55" s="26">
        <f t="shared" si="66"/>
        <v>4004</v>
      </c>
    </row>
    <row r="56" spans="1:138" ht="13.2" x14ac:dyDescent="0.25">
      <c r="A56" s="2">
        <v>44250.364064490743</v>
      </c>
      <c r="B56" s="3" t="s">
        <v>83</v>
      </c>
      <c r="C56" s="20">
        <f>VLOOKUP(B56,'Parte 1'!$C$5:$D$11,2,FALSE)</f>
        <v>101</v>
      </c>
      <c r="D56" s="3" t="s">
        <v>76</v>
      </c>
      <c r="E56" s="20">
        <f t="shared" si="0"/>
        <v>11</v>
      </c>
      <c r="F56" s="20">
        <f t="shared" si="1"/>
        <v>1111</v>
      </c>
      <c r="G56" s="3">
        <v>7</v>
      </c>
      <c r="H56" s="22">
        <f t="shared" si="2"/>
        <v>7777</v>
      </c>
      <c r="I56" s="3" t="s">
        <v>70</v>
      </c>
      <c r="J56" s="20">
        <f t="shared" si="3"/>
        <v>5555</v>
      </c>
      <c r="K56" s="3"/>
      <c r="L56" s="20">
        <f t="shared" si="4"/>
        <v>0</v>
      </c>
      <c r="M56" s="3" t="s">
        <v>71</v>
      </c>
      <c r="N56" s="20">
        <f t="shared" si="5"/>
        <v>4444</v>
      </c>
      <c r="O56" s="7" t="s">
        <v>74</v>
      </c>
      <c r="P56" s="26">
        <f t="shared" si="6"/>
        <v>3333</v>
      </c>
      <c r="Q56" s="3" t="s">
        <v>74</v>
      </c>
      <c r="R56" s="26">
        <f t="shared" si="7"/>
        <v>3333</v>
      </c>
      <c r="S56" s="3" t="s">
        <v>73</v>
      </c>
      <c r="T56" s="26">
        <f t="shared" si="8"/>
        <v>4444</v>
      </c>
      <c r="U56" s="3" t="s">
        <v>73</v>
      </c>
      <c r="V56" s="26">
        <f t="shared" si="9"/>
        <v>4444</v>
      </c>
      <c r="W56" s="3" t="s">
        <v>80</v>
      </c>
      <c r="X56" s="26">
        <f t="shared" si="10"/>
        <v>2222</v>
      </c>
      <c r="Y56" s="3" t="s">
        <v>80</v>
      </c>
      <c r="Z56" s="26">
        <f t="shared" si="11"/>
        <v>2222</v>
      </c>
      <c r="AA56" s="3" t="s">
        <v>73</v>
      </c>
      <c r="AB56" s="26">
        <f t="shared" si="12"/>
        <v>4444</v>
      </c>
      <c r="AC56" s="3" t="s">
        <v>73</v>
      </c>
      <c r="AD56" s="26">
        <f t="shared" si="13"/>
        <v>4444</v>
      </c>
      <c r="AE56" s="3" t="s">
        <v>74</v>
      </c>
      <c r="AF56" s="26">
        <f t="shared" si="14"/>
        <v>3333</v>
      </c>
      <c r="AG56" s="3" t="s">
        <v>74</v>
      </c>
      <c r="AH56" s="26">
        <f t="shared" si="15"/>
        <v>3333</v>
      </c>
      <c r="AI56" s="3" t="s">
        <v>74</v>
      </c>
      <c r="AJ56" s="26">
        <f t="shared" si="16"/>
        <v>3333</v>
      </c>
      <c r="AK56" s="3" t="s">
        <v>74</v>
      </c>
      <c r="AL56" s="26">
        <f t="shared" si="17"/>
        <v>3333</v>
      </c>
      <c r="AM56" s="3" t="s">
        <v>73</v>
      </c>
      <c r="AN56" s="26">
        <f t="shared" si="18"/>
        <v>4444</v>
      </c>
      <c r="AO56" s="3" t="s">
        <v>73</v>
      </c>
      <c r="AP56" s="26">
        <f t="shared" si="19"/>
        <v>4444</v>
      </c>
      <c r="AQ56" s="3" t="s">
        <v>73</v>
      </c>
      <c r="AR56" s="26">
        <f t="shared" si="20"/>
        <v>4444</v>
      </c>
      <c r="AS56" s="3" t="s">
        <v>74</v>
      </c>
      <c r="AT56" s="26">
        <f t="shared" si="21"/>
        <v>3333</v>
      </c>
      <c r="AU56" s="3" t="s">
        <v>72</v>
      </c>
      <c r="AV56" s="26">
        <f t="shared" si="22"/>
        <v>5555</v>
      </c>
      <c r="AW56" s="3" t="s">
        <v>73</v>
      </c>
      <c r="AX56" s="26">
        <f t="shared" si="23"/>
        <v>4444</v>
      </c>
      <c r="AY56" s="3" t="s">
        <v>72</v>
      </c>
      <c r="AZ56" s="26">
        <f t="shared" si="24"/>
        <v>5555</v>
      </c>
      <c r="BA56" s="3" t="s">
        <v>72</v>
      </c>
      <c r="BB56" s="26">
        <f t="shared" si="25"/>
        <v>5555</v>
      </c>
      <c r="BC56" s="3" t="s">
        <v>74</v>
      </c>
      <c r="BD56" s="26">
        <f t="shared" si="26"/>
        <v>3333</v>
      </c>
      <c r="BE56" s="3" t="s">
        <v>74</v>
      </c>
      <c r="BF56" s="26">
        <f t="shared" si="27"/>
        <v>3333</v>
      </c>
      <c r="BG56" s="3" t="s">
        <v>80</v>
      </c>
      <c r="BH56" s="26">
        <f t="shared" si="28"/>
        <v>2222</v>
      </c>
      <c r="BI56" s="3" t="s">
        <v>74</v>
      </c>
      <c r="BJ56" s="26">
        <f t="shared" si="29"/>
        <v>3333</v>
      </c>
      <c r="BK56" s="3" t="s">
        <v>80</v>
      </c>
      <c r="BL56" s="26">
        <f t="shared" si="30"/>
        <v>2222</v>
      </c>
      <c r="BM56" s="3" t="s">
        <v>80</v>
      </c>
      <c r="BN56" s="26">
        <f t="shared" si="31"/>
        <v>2222</v>
      </c>
      <c r="BO56" s="3" t="s">
        <v>74</v>
      </c>
      <c r="BP56" s="26">
        <f t="shared" si="32"/>
        <v>3333</v>
      </c>
      <c r="BQ56" s="3" t="s">
        <v>72</v>
      </c>
      <c r="BR56" s="26">
        <f t="shared" si="33"/>
        <v>5555</v>
      </c>
      <c r="BS56" s="3" t="s">
        <v>74</v>
      </c>
      <c r="BT56" s="26">
        <f t="shared" si="34"/>
        <v>3333</v>
      </c>
      <c r="BU56" s="3" t="s">
        <v>72</v>
      </c>
      <c r="BV56" s="26">
        <f t="shared" si="35"/>
        <v>5555</v>
      </c>
      <c r="BW56" s="3" t="s">
        <v>72</v>
      </c>
      <c r="BX56" s="26">
        <f t="shared" si="36"/>
        <v>5555</v>
      </c>
      <c r="BY56" s="3" t="s">
        <v>74</v>
      </c>
      <c r="BZ56" s="26">
        <f t="shared" si="37"/>
        <v>3333</v>
      </c>
      <c r="CA56" s="3" t="s">
        <v>72</v>
      </c>
      <c r="CB56" s="26">
        <f t="shared" si="38"/>
        <v>5555</v>
      </c>
      <c r="CC56" s="3" t="s">
        <v>72</v>
      </c>
      <c r="CD56" s="26">
        <f t="shared" si="39"/>
        <v>5555</v>
      </c>
      <c r="CE56" s="3" t="s">
        <v>74</v>
      </c>
      <c r="CF56" s="26">
        <f t="shared" si="40"/>
        <v>3333</v>
      </c>
      <c r="CG56" s="3" t="s">
        <v>74</v>
      </c>
      <c r="CH56" s="26">
        <f t="shared" si="41"/>
        <v>3333</v>
      </c>
      <c r="CI56" s="3" t="s">
        <v>72</v>
      </c>
      <c r="CJ56" s="26">
        <f t="shared" si="42"/>
        <v>5555</v>
      </c>
      <c r="CK56" s="3" t="s">
        <v>72</v>
      </c>
      <c r="CL56" s="26">
        <f t="shared" si="43"/>
        <v>5555</v>
      </c>
      <c r="CM56" s="3" t="s">
        <v>72</v>
      </c>
      <c r="CN56" s="26">
        <f t="shared" si="44"/>
        <v>5555</v>
      </c>
      <c r="CO56" s="3" t="s">
        <v>73</v>
      </c>
      <c r="CP56" s="26">
        <f t="shared" si="45"/>
        <v>4444</v>
      </c>
      <c r="CQ56" s="3" t="s">
        <v>74</v>
      </c>
      <c r="CR56" s="26">
        <f t="shared" si="46"/>
        <v>3333</v>
      </c>
      <c r="CS56" s="3" t="s">
        <v>73</v>
      </c>
      <c r="CT56" s="26">
        <f t="shared" si="47"/>
        <v>4444</v>
      </c>
      <c r="CU56" s="3" t="s">
        <v>73</v>
      </c>
      <c r="CV56" s="26">
        <f t="shared" si="48"/>
        <v>4444</v>
      </c>
      <c r="CW56" s="3" t="s">
        <v>75</v>
      </c>
      <c r="CX56" s="26">
        <f t="shared" si="49"/>
        <v>1111</v>
      </c>
      <c r="CY56" s="3" t="s">
        <v>73</v>
      </c>
      <c r="CZ56" s="26">
        <f t="shared" si="50"/>
        <v>4444</v>
      </c>
      <c r="DA56" s="3" t="s">
        <v>73</v>
      </c>
      <c r="DB56" s="26">
        <f t="shared" si="51"/>
        <v>4444</v>
      </c>
      <c r="DC56" s="3" t="s">
        <v>75</v>
      </c>
      <c r="DD56" s="26">
        <f t="shared" si="52"/>
        <v>1111</v>
      </c>
      <c r="DE56" s="3" t="s">
        <v>75</v>
      </c>
      <c r="DF56" s="26">
        <f t="shared" si="53"/>
        <v>1111</v>
      </c>
      <c r="DG56" s="3" t="s">
        <v>75</v>
      </c>
      <c r="DH56" s="26">
        <f t="shared" si="54"/>
        <v>1111</v>
      </c>
      <c r="DI56" s="3" t="s">
        <v>80</v>
      </c>
      <c r="DJ56" s="26">
        <f t="shared" si="55"/>
        <v>2222</v>
      </c>
      <c r="DK56" s="3" t="s">
        <v>74</v>
      </c>
      <c r="DL56" s="26">
        <f t="shared" si="67"/>
        <v>3333</v>
      </c>
      <c r="DM56" s="3" t="s">
        <v>73</v>
      </c>
      <c r="DN56" s="26">
        <f t="shared" si="56"/>
        <v>4444</v>
      </c>
      <c r="DO56" s="3" t="s">
        <v>74</v>
      </c>
      <c r="DP56" s="26">
        <f t="shared" si="57"/>
        <v>3333</v>
      </c>
      <c r="DQ56" s="3" t="s">
        <v>73</v>
      </c>
      <c r="DR56" s="26">
        <f t="shared" si="58"/>
        <v>4444</v>
      </c>
      <c r="DS56" s="3" t="s">
        <v>73</v>
      </c>
      <c r="DT56" s="26">
        <f t="shared" si="59"/>
        <v>4444</v>
      </c>
      <c r="DU56" s="3" t="s">
        <v>72</v>
      </c>
      <c r="DV56" s="26">
        <f t="shared" si="60"/>
        <v>5555</v>
      </c>
      <c r="DW56" s="3" t="s">
        <v>72</v>
      </c>
      <c r="DX56" s="26">
        <f t="shared" si="61"/>
        <v>5555</v>
      </c>
      <c r="DY56" s="3" t="s">
        <v>72</v>
      </c>
      <c r="DZ56" s="26">
        <f t="shared" si="62"/>
        <v>5555</v>
      </c>
      <c r="EA56" s="3" t="s">
        <v>72</v>
      </c>
      <c r="EB56" s="26">
        <f t="shared" si="63"/>
        <v>5555</v>
      </c>
      <c r="EC56" s="3" t="s">
        <v>73</v>
      </c>
      <c r="ED56" s="26">
        <f t="shared" si="64"/>
        <v>4444</v>
      </c>
      <c r="EE56" s="3" t="s">
        <v>73</v>
      </c>
      <c r="EF56" s="26">
        <f t="shared" si="65"/>
        <v>4444</v>
      </c>
      <c r="EG56" s="3" t="s">
        <v>74</v>
      </c>
      <c r="EH56" s="26">
        <f t="shared" si="66"/>
        <v>3333</v>
      </c>
    </row>
    <row r="57" spans="1:138" ht="13.2" x14ac:dyDescent="0.25">
      <c r="A57" s="2">
        <v>44250.385850034727</v>
      </c>
      <c r="B57" s="3" t="s">
        <v>84</v>
      </c>
      <c r="C57" s="20">
        <f>VLOOKUP(B57,'Parte 1'!$C$5:$D$11,2,FALSE)</f>
        <v>1</v>
      </c>
      <c r="D57" s="3" t="s">
        <v>69</v>
      </c>
      <c r="E57" s="20">
        <f t="shared" si="0"/>
        <v>1</v>
      </c>
      <c r="F57" s="20">
        <f t="shared" si="1"/>
        <v>1</v>
      </c>
      <c r="G57" s="3">
        <v>7</v>
      </c>
      <c r="H57" s="22">
        <f t="shared" si="2"/>
        <v>7</v>
      </c>
      <c r="I57" s="3" t="s">
        <v>70</v>
      </c>
      <c r="J57" s="20">
        <f t="shared" si="3"/>
        <v>5</v>
      </c>
      <c r="K57" s="3"/>
      <c r="L57" s="20">
        <f t="shared" si="4"/>
        <v>0</v>
      </c>
      <c r="M57" s="3" t="s">
        <v>71</v>
      </c>
      <c r="N57" s="20">
        <f t="shared" si="5"/>
        <v>4</v>
      </c>
      <c r="O57" s="7" t="s">
        <v>74</v>
      </c>
      <c r="P57" s="26">
        <f t="shared" si="6"/>
        <v>3</v>
      </c>
      <c r="Q57" s="3" t="s">
        <v>74</v>
      </c>
      <c r="R57" s="26">
        <f t="shared" si="7"/>
        <v>3</v>
      </c>
      <c r="S57" s="3" t="s">
        <v>74</v>
      </c>
      <c r="T57" s="26">
        <f t="shared" si="8"/>
        <v>3</v>
      </c>
      <c r="U57" s="3" t="s">
        <v>73</v>
      </c>
      <c r="V57" s="26">
        <f t="shared" si="9"/>
        <v>4</v>
      </c>
      <c r="W57" s="3" t="s">
        <v>72</v>
      </c>
      <c r="X57" s="26">
        <f t="shared" si="10"/>
        <v>5</v>
      </c>
      <c r="Y57" s="3" t="s">
        <v>80</v>
      </c>
      <c r="Z57" s="26">
        <f t="shared" si="11"/>
        <v>2</v>
      </c>
      <c r="AA57" s="3" t="s">
        <v>72</v>
      </c>
      <c r="AB57" s="26">
        <f t="shared" si="12"/>
        <v>5</v>
      </c>
      <c r="AC57" s="3" t="s">
        <v>73</v>
      </c>
      <c r="AD57" s="26">
        <f t="shared" si="13"/>
        <v>4</v>
      </c>
      <c r="AE57" s="3" t="s">
        <v>73</v>
      </c>
      <c r="AF57" s="26">
        <f t="shared" si="14"/>
        <v>4</v>
      </c>
      <c r="AG57" s="3" t="s">
        <v>73</v>
      </c>
      <c r="AH57" s="26">
        <f t="shared" si="15"/>
        <v>4</v>
      </c>
      <c r="AI57" s="3" t="s">
        <v>73</v>
      </c>
      <c r="AJ57" s="26">
        <f t="shared" si="16"/>
        <v>4</v>
      </c>
      <c r="AK57" s="3" t="s">
        <v>73</v>
      </c>
      <c r="AL57" s="26">
        <f t="shared" si="17"/>
        <v>4</v>
      </c>
      <c r="AM57" s="3" t="s">
        <v>74</v>
      </c>
      <c r="AN57" s="26">
        <f t="shared" si="18"/>
        <v>3</v>
      </c>
      <c r="AO57" s="3" t="s">
        <v>73</v>
      </c>
      <c r="AP57" s="26">
        <f t="shared" si="19"/>
        <v>4</v>
      </c>
      <c r="AQ57" s="3" t="s">
        <v>72</v>
      </c>
      <c r="AR57" s="26">
        <f t="shared" si="20"/>
        <v>5</v>
      </c>
      <c r="AS57" s="3" t="s">
        <v>73</v>
      </c>
      <c r="AT57" s="26">
        <f t="shared" si="21"/>
        <v>4</v>
      </c>
      <c r="AU57" s="3" t="s">
        <v>73</v>
      </c>
      <c r="AV57" s="26">
        <f t="shared" si="22"/>
        <v>4</v>
      </c>
      <c r="AW57" s="3" t="s">
        <v>73</v>
      </c>
      <c r="AX57" s="26">
        <f t="shared" si="23"/>
        <v>4</v>
      </c>
      <c r="AY57" s="3" t="s">
        <v>73</v>
      </c>
      <c r="AZ57" s="26">
        <f t="shared" si="24"/>
        <v>4</v>
      </c>
      <c r="BA57" s="3" t="s">
        <v>72</v>
      </c>
      <c r="BB57" s="26">
        <f t="shared" si="25"/>
        <v>5</v>
      </c>
      <c r="BC57" s="3" t="s">
        <v>75</v>
      </c>
      <c r="BD57" s="26">
        <f t="shared" si="26"/>
        <v>1</v>
      </c>
      <c r="BE57" s="3" t="s">
        <v>75</v>
      </c>
      <c r="BF57" s="26">
        <f t="shared" si="27"/>
        <v>1</v>
      </c>
      <c r="BG57" s="3" t="s">
        <v>75</v>
      </c>
      <c r="BH57" s="26">
        <f t="shared" si="28"/>
        <v>1</v>
      </c>
      <c r="BI57" s="3" t="s">
        <v>75</v>
      </c>
      <c r="BJ57" s="26">
        <f t="shared" si="29"/>
        <v>1</v>
      </c>
      <c r="BK57" s="3" t="s">
        <v>75</v>
      </c>
      <c r="BL57" s="26">
        <f t="shared" si="30"/>
        <v>1</v>
      </c>
      <c r="BM57" s="3" t="s">
        <v>75</v>
      </c>
      <c r="BN57" s="26">
        <f t="shared" si="31"/>
        <v>1</v>
      </c>
      <c r="BO57" s="3" t="s">
        <v>75</v>
      </c>
      <c r="BP57" s="26">
        <f t="shared" si="32"/>
        <v>1</v>
      </c>
      <c r="BQ57" s="3" t="s">
        <v>75</v>
      </c>
      <c r="BR57" s="26">
        <f t="shared" si="33"/>
        <v>1</v>
      </c>
      <c r="BS57" s="3" t="s">
        <v>75</v>
      </c>
      <c r="BT57" s="26">
        <f t="shared" si="34"/>
        <v>1</v>
      </c>
      <c r="BU57" s="3" t="s">
        <v>75</v>
      </c>
      <c r="BV57" s="26">
        <f t="shared" si="35"/>
        <v>1</v>
      </c>
      <c r="BW57" s="3" t="s">
        <v>75</v>
      </c>
      <c r="BX57" s="26">
        <f t="shared" si="36"/>
        <v>1</v>
      </c>
      <c r="BY57" s="3" t="s">
        <v>75</v>
      </c>
      <c r="BZ57" s="26">
        <f t="shared" si="37"/>
        <v>1</v>
      </c>
      <c r="CA57" s="3" t="s">
        <v>75</v>
      </c>
      <c r="CB57" s="26">
        <f t="shared" si="38"/>
        <v>1</v>
      </c>
      <c r="CC57" s="3" t="s">
        <v>75</v>
      </c>
      <c r="CD57" s="26">
        <f t="shared" si="39"/>
        <v>1</v>
      </c>
      <c r="CE57" s="3" t="s">
        <v>73</v>
      </c>
      <c r="CF57" s="26">
        <f t="shared" si="40"/>
        <v>4</v>
      </c>
      <c r="CG57" s="3" t="s">
        <v>73</v>
      </c>
      <c r="CH57" s="26">
        <f t="shared" si="41"/>
        <v>4</v>
      </c>
      <c r="CI57" s="3" t="s">
        <v>73</v>
      </c>
      <c r="CJ57" s="26">
        <f t="shared" si="42"/>
        <v>4</v>
      </c>
      <c r="CK57" s="3" t="s">
        <v>73</v>
      </c>
      <c r="CL57" s="26">
        <f t="shared" si="43"/>
        <v>4</v>
      </c>
      <c r="CM57" s="3" t="s">
        <v>73</v>
      </c>
      <c r="CN57" s="26">
        <f t="shared" si="44"/>
        <v>4</v>
      </c>
      <c r="CO57" s="3" t="s">
        <v>73</v>
      </c>
      <c r="CP57" s="26">
        <f t="shared" si="45"/>
        <v>4</v>
      </c>
      <c r="CQ57" s="3" t="s">
        <v>73</v>
      </c>
      <c r="CR57" s="26">
        <f t="shared" si="46"/>
        <v>4</v>
      </c>
      <c r="CS57" s="3" t="s">
        <v>72</v>
      </c>
      <c r="CT57" s="26">
        <f t="shared" si="47"/>
        <v>5</v>
      </c>
      <c r="CU57" s="3" t="s">
        <v>75</v>
      </c>
      <c r="CV57" s="26">
        <f t="shared" si="48"/>
        <v>1</v>
      </c>
      <c r="CW57" s="3" t="s">
        <v>75</v>
      </c>
      <c r="CX57" s="26">
        <f t="shared" si="49"/>
        <v>1</v>
      </c>
      <c r="CY57" s="3" t="s">
        <v>72</v>
      </c>
      <c r="CZ57" s="26">
        <f t="shared" si="50"/>
        <v>5</v>
      </c>
      <c r="DA57" s="3" t="s">
        <v>72</v>
      </c>
      <c r="DB57" s="26">
        <f t="shared" si="51"/>
        <v>5</v>
      </c>
      <c r="DC57" s="3" t="s">
        <v>75</v>
      </c>
      <c r="DD57" s="26">
        <f t="shared" si="52"/>
        <v>1</v>
      </c>
      <c r="DE57" s="3" t="s">
        <v>75</v>
      </c>
      <c r="DF57" s="26">
        <f t="shared" si="53"/>
        <v>1</v>
      </c>
      <c r="DG57" s="3" t="s">
        <v>75</v>
      </c>
      <c r="DH57" s="26">
        <f t="shared" si="54"/>
        <v>1</v>
      </c>
      <c r="DI57" s="3" t="s">
        <v>74</v>
      </c>
      <c r="DJ57" s="26">
        <f t="shared" si="55"/>
        <v>3</v>
      </c>
      <c r="DK57" s="3" t="s">
        <v>72</v>
      </c>
      <c r="DL57" s="26">
        <f t="shared" si="67"/>
        <v>5</v>
      </c>
      <c r="DM57" s="3" t="s">
        <v>72</v>
      </c>
      <c r="DN57" s="26">
        <f t="shared" si="56"/>
        <v>5</v>
      </c>
      <c r="DO57" s="3" t="s">
        <v>72</v>
      </c>
      <c r="DP57" s="26">
        <f t="shared" si="57"/>
        <v>5</v>
      </c>
      <c r="DQ57" s="3" t="s">
        <v>73</v>
      </c>
      <c r="DR57" s="26">
        <f t="shared" si="58"/>
        <v>4</v>
      </c>
      <c r="DS57" s="3" t="s">
        <v>73</v>
      </c>
      <c r="DT57" s="26">
        <f t="shared" si="59"/>
        <v>4</v>
      </c>
      <c r="DU57" s="3" t="s">
        <v>72</v>
      </c>
      <c r="DV57" s="26">
        <f t="shared" si="60"/>
        <v>5</v>
      </c>
      <c r="DW57" s="3" t="s">
        <v>72</v>
      </c>
      <c r="DX57" s="26">
        <f t="shared" si="61"/>
        <v>5</v>
      </c>
      <c r="DY57" s="3" t="s">
        <v>72</v>
      </c>
      <c r="DZ57" s="26">
        <f t="shared" si="62"/>
        <v>5</v>
      </c>
      <c r="EA57" s="3" t="s">
        <v>72</v>
      </c>
      <c r="EB57" s="26">
        <f t="shared" si="63"/>
        <v>5</v>
      </c>
      <c r="EC57" s="3" t="s">
        <v>72</v>
      </c>
      <c r="ED57" s="26">
        <f t="shared" si="64"/>
        <v>5</v>
      </c>
      <c r="EE57" s="3" t="s">
        <v>72</v>
      </c>
      <c r="EF57" s="26">
        <f t="shared" si="65"/>
        <v>5</v>
      </c>
      <c r="EG57" s="3" t="s">
        <v>72</v>
      </c>
      <c r="EH57" s="26">
        <f t="shared" si="66"/>
        <v>5</v>
      </c>
    </row>
    <row r="58" spans="1:138" ht="13.2" x14ac:dyDescent="0.25">
      <c r="A58" s="2">
        <v>44250.639245289349</v>
      </c>
      <c r="B58" s="3" t="s">
        <v>68</v>
      </c>
      <c r="C58" s="20">
        <f>VLOOKUP(B58,'Parte 1'!$C$5:$D$11,2,FALSE)</f>
        <v>100001</v>
      </c>
      <c r="D58" s="3" t="s">
        <v>76</v>
      </c>
      <c r="E58" s="20">
        <f t="shared" si="0"/>
        <v>11</v>
      </c>
      <c r="F58" s="20">
        <f t="shared" si="1"/>
        <v>1100011</v>
      </c>
      <c r="G58" s="3">
        <v>9</v>
      </c>
      <c r="H58" s="22">
        <f t="shared" si="2"/>
        <v>9900099</v>
      </c>
      <c r="I58" s="3" t="s">
        <v>70</v>
      </c>
      <c r="J58" s="20">
        <f t="shared" si="3"/>
        <v>5500055</v>
      </c>
      <c r="K58" s="3"/>
      <c r="L58" s="20">
        <f t="shared" si="4"/>
        <v>0</v>
      </c>
      <c r="M58" s="3" t="s">
        <v>85</v>
      </c>
      <c r="N58" s="20">
        <f t="shared" si="5"/>
        <v>3300033</v>
      </c>
      <c r="O58" s="7" t="s">
        <v>74</v>
      </c>
      <c r="P58" s="26">
        <f t="shared" si="6"/>
        <v>3300033</v>
      </c>
      <c r="Q58" s="3" t="s">
        <v>74</v>
      </c>
      <c r="R58" s="26">
        <f t="shared" si="7"/>
        <v>3300033</v>
      </c>
      <c r="S58" s="3" t="s">
        <v>74</v>
      </c>
      <c r="T58" s="26">
        <f t="shared" si="8"/>
        <v>3300033</v>
      </c>
      <c r="U58" s="3" t="s">
        <v>74</v>
      </c>
      <c r="V58" s="26">
        <f t="shared" si="9"/>
        <v>3300033</v>
      </c>
      <c r="W58" s="3" t="s">
        <v>73</v>
      </c>
      <c r="X58" s="26">
        <f t="shared" si="10"/>
        <v>4400044</v>
      </c>
      <c r="Y58" s="3" t="s">
        <v>73</v>
      </c>
      <c r="Z58" s="26">
        <f t="shared" si="11"/>
        <v>4400044</v>
      </c>
      <c r="AA58" s="3" t="s">
        <v>73</v>
      </c>
      <c r="AB58" s="26">
        <f t="shared" si="12"/>
        <v>4400044</v>
      </c>
      <c r="AC58" s="3" t="s">
        <v>73</v>
      </c>
      <c r="AD58" s="26">
        <f t="shared" si="13"/>
        <v>4400044</v>
      </c>
      <c r="AE58" s="3" t="s">
        <v>73</v>
      </c>
      <c r="AF58" s="26">
        <f t="shared" si="14"/>
        <v>4400044</v>
      </c>
      <c r="AG58" s="3" t="s">
        <v>80</v>
      </c>
      <c r="AH58" s="26">
        <f t="shared" si="15"/>
        <v>2200022</v>
      </c>
      <c r="AI58" s="3" t="s">
        <v>74</v>
      </c>
      <c r="AJ58" s="26">
        <f t="shared" si="16"/>
        <v>3300033</v>
      </c>
      <c r="AK58" s="3" t="s">
        <v>74</v>
      </c>
      <c r="AL58" s="26">
        <f t="shared" si="17"/>
        <v>3300033</v>
      </c>
      <c r="AM58" s="3" t="s">
        <v>73</v>
      </c>
      <c r="AN58" s="26">
        <f t="shared" si="18"/>
        <v>4400044</v>
      </c>
      <c r="AO58" s="3" t="s">
        <v>74</v>
      </c>
      <c r="AP58" s="26">
        <f t="shared" si="19"/>
        <v>3300033</v>
      </c>
      <c r="AQ58" s="3" t="s">
        <v>73</v>
      </c>
      <c r="AR58" s="26">
        <f t="shared" si="20"/>
        <v>4400044</v>
      </c>
      <c r="AS58" s="3" t="s">
        <v>74</v>
      </c>
      <c r="AT58" s="26">
        <f t="shared" si="21"/>
        <v>3300033</v>
      </c>
      <c r="AU58" s="3" t="s">
        <v>73</v>
      </c>
      <c r="AV58" s="26">
        <f t="shared" si="22"/>
        <v>4400044</v>
      </c>
      <c r="AW58" s="3" t="s">
        <v>80</v>
      </c>
      <c r="AX58" s="26">
        <f t="shared" si="23"/>
        <v>2200022</v>
      </c>
      <c r="AY58" s="3" t="s">
        <v>73</v>
      </c>
      <c r="AZ58" s="26">
        <f t="shared" si="24"/>
        <v>4400044</v>
      </c>
      <c r="BA58" s="3" t="s">
        <v>73</v>
      </c>
      <c r="BB58" s="26">
        <f t="shared" si="25"/>
        <v>4400044</v>
      </c>
      <c r="BC58" s="3" t="s">
        <v>73</v>
      </c>
      <c r="BD58" s="26">
        <f t="shared" si="26"/>
        <v>4400044</v>
      </c>
      <c r="BE58" s="3" t="s">
        <v>73</v>
      </c>
      <c r="BF58" s="26">
        <f t="shared" si="27"/>
        <v>4400044</v>
      </c>
      <c r="BG58" s="3" t="s">
        <v>73</v>
      </c>
      <c r="BH58" s="26">
        <f t="shared" si="28"/>
        <v>4400044</v>
      </c>
      <c r="BI58" s="3" t="s">
        <v>73</v>
      </c>
      <c r="BJ58" s="26">
        <f t="shared" si="29"/>
        <v>4400044</v>
      </c>
      <c r="BK58" s="3" t="s">
        <v>73</v>
      </c>
      <c r="BL58" s="26">
        <f t="shared" si="30"/>
        <v>4400044</v>
      </c>
      <c r="BM58" s="3" t="s">
        <v>74</v>
      </c>
      <c r="BN58" s="26">
        <f t="shared" si="31"/>
        <v>3300033</v>
      </c>
      <c r="BO58" s="3" t="s">
        <v>74</v>
      </c>
      <c r="BP58" s="26">
        <f t="shared" si="32"/>
        <v>3300033</v>
      </c>
      <c r="BQ58" s="3" t="s">
        <v>73</v>
      </c>
      <c r="BR58" s="26">
        <f t="shared" si="33"/>
        <v>4400044</v>
      </c>
      <c r="BS58" s="3" t="s">
        <v>80</v>
      </c>
      <c r="BT58" s="26">
        <f t="shared" si="34"/>
        <v>2200022</v>
      </c>
      <c r="BU58" s="3" t="s">
        <v>74</v>
      </c>
      <c r="BV58" s="26">
        <f t="shared" si="35"/>
        <v>3300033</v>
      </c>
      <c r="BW58" s="3" t="s">
        <v>73</v>
      </c>
      <c r="BX58" s="26">
        <f t="shared" si="36"/>
        <v>4400044</v>
      </c>
      <c r="BY58" s="3" t="s">
        <v>75</v>
      </c>
      <c r="BZ58" s="26">
        <f t="shared" si="37"/>
        <v>1100011</v>
      </c>
      <c r="CA58" s="3" t="s">
        <v>73</v>
      </c>
      <c r="CB58" s="26">
        <f t="shared" si="38"/>
        <v>4400044</v>
      </c>
      <c r="CC58" s="3" t="s">
        <v>73</v>
      </c>
      <c r="CD58" s="26">
        <f t="shared" si="39"/>
        <v>4400044</v>
      </c>
      <c r="CE58" s="3" t="s">
        <v>75</v>
      </c>
      <c r="CF58" s="26">
        <f t="shared" si="40"/>
        <v>1100011</v>
      </c>
      <c r="CG58" s="3" t="s">
        <v>74</v>
      </c>
      <c r="CH58" s="26">
        <f t="shared" si="41"/>
        <v>3300033</v>
      </c>
      <c r="CI58" s="3" t="s">
        <v>74</v>
      </c>
      <c r="CJ58" s="26">
        <f t="shared" si="42"/>
        <v>3300033</v>
      </c>
      <c r="CK58" s="3" t="s">
        <v>73</v>
      </c>
      <c r="CL58" s="26">
        <f t="shared" si="43"/>
        <v>4400044</v>
      </c>
      <c r="CM58" s="3" t="s">
        <v>73</v>
      </c>
      <c r="CN58" s="26">
        <f t="shared" si="44"/>
        <v>4400044</v>
      </c>
      <c r="CO58" s="3" t="s">
        <v>73</v>
      </c>
      <c r="CP58" s="26">
        <f t="shared" si="45"/>
        <v>4400044</v>
      </c>
      <c r="CQ58" s="3" t="s">
        <v>73</v>
      </c>
      <c r="CR58" s="26">
        <f t="shared" si="46"/>
        <v>4400044</v>
      </c>
      <c r="CS58" s="3" t="s">
        <v>73</v>
      </c>
      <c r="CT58" s="26">
        <f t="shared" si="47"/>
        <v>4400044</v>
      </c>
      <c r="CU58" s="3" t="s">
        <v>74</v>
      </c>
      <c r="CV58" s="26">
        <f t="shared" si="48"/>
        <v>3300033</v>
      </c>
      <c r="CW58" s="3" t="s">
        <v>75</v>
      </c>
      <c r="CX58" s="26">
        <f t="shared" si="49"/>
        <v>1100011</v>
      </c>
      <c r="CY58" s="3" t="s">
        <v>73</v>
      </c>
      <c r="CZ58" s="26">
        <f t="shared" si="50"/>
        <v>4400044</v>
      </c>
      <c r="DA58" s="3" t="s">
        <v>73</v>
      </c>
      <c r="DB58" s="26">
        <f t="shared" si="51"/>
        <v>4400044</v>
      </c>
      <c r="DC58" s="3" t="s">
        <v>75</v>
      </c>
      <c r="DD58" s="26">
        <f t="shared" si="52"/>
        <v>1100011</v>
      </c>
      <c r="DE58" s="3" t="s">
        <v>75</v>
      </c>
      <c r="DF58" s="26">
        <f t="shared" si="53"/>
        <v>1100011</v>
      </c>
      <c r="DG58" s="3" t="s">
        <v>75</v>
      </c>
      <c r="DH58" s="26">
        <f t="shared" si="54"/>
        <v>1100011</v>
      </c>
      <c r="DI58" s="3" t="s">
        <v>80</v>
      </c>
      <c r="DJ58" s="26">
        <f t="shared" si="55"/>
        <v>2200022</v>
      </c>
      <c r="DK58" s="3" t="s">
        <v>80</v>
      </c>
      <c r="DL58" s="26">
        <f t="shared" si="67"/>
        <v>2200022</v>
      </c>
      <c r="DM58" s="3" t="s">
        <v>73</v>
      </c>
      <c r="DN58" s="26">
        <f t="shared" si="56"/>
        <v>4400044</v>
      </c>
      <c r="DO58" s="3" t="s">
        <v>74</v>
      </c>
      <c r="DP58" s="26">
        <f t="shared" si="57"/>
        <v>3300033</v>
      </c>
      <c r="DQ58" s="3" t="s">
        <v>73</v>
      </c>
      <c r="DR58" s="26">
        <f t="shared" si="58"/>
        <v>4400044</v>
      </c>
      <c r="DS58" s="3" t="s">
        <v>73</v>
      </c>
      <c r="DT58" s="26">
        <f t="shared" si="59"/>
        <v>4400044</v>
      </c>
      <c r="DU58" s="3" t="s">
        <v>73</v>
      </c>
      <c r="DV58" s="26">
        <f t="shared" si="60"/>
        <v>4400044</v>
      </c>
      <c r="DW58" s="3" t="s">
        <v>73</v>
      </c>
      <c r="DX58" s="26">
        <f t="shared" si="61"/>
        <v>4400044</v>
      </c>
      <c r="DY58" s="3" t="s">
        <v>73</v>
      </c>
      <c r="DZ58" s="26">
        <f t="shared" si="62"/>
        <v>4400044</v>
      </c>
      <c r="EA58" s="3" t="s">
        <v>73</v>
      </c>
      <c r="EB58" s="26">
        <f t="shared" si="63"/>
        <v>4400044</v>
      </c>
      <c r="EC58" s="3" t="s">
        <v>73</v>
      </c>
      <c r="ED58" s="26">
        <f t="shared" si="64"/>
        <v>4400044</v>
      </c>
      <c r="EE58" s="3" t="s">
        <v>73</v>
      </c>
      <c r="EF58" s="26">
        <f t="shared" si="65"/>
        <v>4400044</v>
      </c>
      <c r="EG58" s="3" t="s">
        <v>73</v>
      </c>
      <c r="EH58" s="26">
        <f t="shared" si="66"/>
        <v>4400044</v>
      </c>
    </row>
    <row r="59" spans="1:138" ht="13.2" x14ac:dyDescent="0.25">
      <c r="A59" s="2">
        <v>44250.814696435184</v>
      </c>
      <c r="B59" s="3" t="s">
        <v>86</v>
      </c>
      <c r="C59" s="20">
        <f>VLOOKUP(B59,'Parte 1'!$C$5:$D$11,2,FALSE)</f>
        <v>10001</v>
      </c>
      <c r="D59" s="3" t="s">
        <v>76</v>
      </c>
      <c r="E59" s="20">
        <f t="shared" si="0"/>
        <v>11</v>
      </c>
      <c r="F59" s="20">
        <f t="shared" si="1"/>
        <v>110011</v>
      </c>
      <c r="G59" s="3">
        <v>6</v>
      </c>
      <c r="H59" s="22">
        <f t="shared" si="2"/>
        <v>660066</v>
      </c>
      <c r="I59" s="3" t="s">
        <v>70</v>
      </c>
      <c r="J59" s="20">
        <f t="shared" si="3"/>
        <v>550055</v>
      </c>
      <c r="K59" s="3"/>
      <c r="L59" s="20">
        <f t="shared" si="4"/>
        <v>0</v>
      </c>
      <c r="M59" s="3" t="s">
        <v>85</v>
      </c>
      <c r="N59" s="20">
        <f t="shared" si="5"/>
        <v>330033</v>
      </c>
      <c r="O59" s="7" t="s">
        <v>73</v>
      </c>
      <c r="P59" s="26">
        <f t="shared" si="6"/>
        <v>440044</v>
      </c>
      <c r="Q59" s="3" t="s">
        <v>72</v>
      </c>
      <c r="R59" s="26">
        <f t="shared" si="7"/>
        <v>550055</v>
      </c>
      <c r="S59" s="3" t="s">
        <v>72</v>
      </c>
      <c r="T59" s="26">
        <f t="shared" si="8"/>
        <v>550055</v>
      </c>
      <c r="U59" s="3" t="s">
        <v>73</v>
      </c>
      <c r="V59" s="26">
        <f t="shared" si="9"/>
        <v>440044</v>
      </c>
      <c r="W59" s="3" t="s">
        <v>73</v>
      </c>
      <c r="X59" s="26">
        <f t="shared" si="10"/>
        <v>440044</v>
      </c>
      <c r="Y59" s="3" t="s">
        <v>73</v>
      </c>
      <c r="Z59" s="26">
        <f t="shared" si="11"/>
        <v>440044</v>
      </c>
      <c r="AA59" s="3" t="s">
        <v>72</v>
      </c>
      <c r="AB59" s="26">
        <f t="shared" si="12"/>
        <v>550055</v>
      </c>
      <c r="AC59" s="3" t="s">
        <v>72</v>
      </c>
      <c r="AD59" s="26">
        <f t="shared" si="13"/>
        <v>550055</v>
      </c>
      <c r="AE59" s="3" t="s">
        <v>72</v>
      </c>
      <c r="AF59" s="26">
        <f t="shared" si="14"/>
        <v>550055</v>
      </c>
      <c r="AG59" s="3" t="s">
        <v>73</v>
      </c>
      <c r="AH59" s="26">
        <f t="shared" si="15"/>
        <v>440044</v>
      </c>
      <c r="AI59" s="3" t="s">
        <v>74</v>
      </c>
      <c r="AJ59" s="26">
        <f t="shared" si="16"/>
        <v>330033</v>
      </c>
      <c r="AK59" s="3" t="s">
        <v>73</v>
      </c>
      <c r="AL59" s="26">
        <f t="shared" si="17"/>
        <v>440044</v>
      </c>
      <c r="AM59" s="3" t="s">
        <v>73</v>
      </c>
      <c r="AN59" s="26">
        <f t="shared" si="18"/>
        <v>440044</v>
      </c>
      <c r="AO59" s="3" t="s">
        <v>72</v>
      </c>
      <c r="AP59" s="26">
        <f t="shared" si="19"/>
        <v>550055</v>
      </c>
      <c r="AQ59" s="3" t="s">
        <v>73</v>
      </c>
      <c r="AR59" s="26">
        <f t="shared" si="20"/>
        <v>440044</v>
      </c>
      <c r="AS59" s="3" t="s">
        <v>73</v>
      </c>
      <c r="AT59" s="26">
        <f t="shared" si="21"/>
        <v>440044</v>
      </c>
      <c r="AU59" s="3" t="s">
        <v>73</v>
      </c>
      <c r="AV59" s="26">
        <f t="shared" si="22"/>
        <v>440044</v>
      </c>
      <c r="AW59" s="3" t="s">
        <v>73</v>
      </c>
      <c r="AX59" s="26">
        <f t="shared" si="23"/>
        <v>440044</v>
      </c>
      <c r="AY59" s="3" t="s">
        <v>73</v>
      </c>
      <c r="AZ59" s="26">
        <f t="shared" si="24"/>
        <v>440044</v>
      </c>
      <c r="BA59" s="3" t="s">
        <v>73</v>
      </c>
      <c r="BB59" s="26">
        <f t="shared" si="25"/>
        <v>440044</v>
      </c>
      <c r="BC59" s="3" t="s">
        <v>75</v>
      </c>
      <c r="BD59" s="26">
        <f t="shared" si="26"/>
        <v>110011</v>
      </c>
      <c r="BE59" s="3" t="s">
        <v>75</v>
      </c>
      <c r="BF59" s="26">
        <f t="shared" si="27"/>
        <v>110011</v>
      </c>
      <c r="BG59" s="3" t="s">
        <v>75</v>
      </c>
      <c r="BH59" s="26">
        <f t="shared" si="28"/>
        <v>110011</v>
      </c>
      <c r="BI59" s="3" t="s">
        <v>75</v>
      </c>
      <c r="BJ59" s="26">
        <f t="shared" si="29"/>
        <v>110011</v>
      </c>
      <c r="BK59" s="3" t="s">
        <v>75</v>
      </c>
      <c r="BL59" s="26">
        <f t="shared" si="30"/>
        <v>110011</v>
      </c>
      <c r="BM59" s="3" t="s">
        <v>75</v>
      </c>
      <c r="BN59" s="26">
        <f t="shared" si="31"/>
        <v>110011</v>
      </c>
      <c r="BO59" s="3" t="s">
        <v>75</v>
      </c>
      <c r="BP59" s="26">
        <f t="shared" si="32"/>
        <v>110011</v>
      </c>
      <c r="BQ59" s="3" t="s">
        <v>73</v>
      </c>
      <c r="BR59" s="26">
        <f t="shared" si="33"/>
        <v>440044</v>
      </c>
      <c r="BS59" s="3" t="s">
        <v>73</v>
      </c>
      <c r="BT59" s="26">
        <f t="shared" si="34"/>
        <v>440044</v>
      </c>
      <c r="BU59" s="3" t="s">
        <v>74</v>
      </c>
      <c r="BV59" s="26">
        <f t="shared" si="35"/>
        <v>330033</v>
      </c>
      <c r="BW59" s="3" t="s">
        <v>74</v>
      </c>
      <c r="BX59" s="26">
        <f t="shared" si="36"/>
        <v>330033</v>
      </c>
      <c r="BY59" s="3" t="s">
        <v>73</v>
      </c>
      <c r="BZ59" s="26">
        <f t="shared" si="37"/>
        <v>440044</v>
      </c>
      <c r="CA59" s="3" t="s">
        <v>73</v>
      </c>
      <c r="CB59" s="26">
        <f t="shared" si="38"/>
        <v>440044</v>
      </c>
      <c r="CC59" s="3" t="s">
        <v>73</v>
      </c>
      <c r="CD59" s="26">
        <f t="shared" si="39"/>
        <v>440044</v>
      </c>
      <c r="CE59" s="3" t="s">
        <v>73</v>
      </c>
      <c r="CF59" s="26">
        <f t="shared" si="40"/>
        <v>440044</v>
      </c>
      <c r="CG59" s="3" t="s">
        <v>74</v>
      </c>
      <c r="CH59" s="26">
        <f t="shared" si="41"/>
        <v>330033</v>
      </c>
      <c r="CI59" s="3" t="s">
        <v>73</v>
      </c>
      <c r="CJ59" s="26">
        <f t="shared" si="42"/>
        <v>440044</v>
      </c>
      <c r="CK59" s="3" t="s">
        <v>74</v>
      </c>
      <c r="CL59" s="26">
        <f t="shared" si="43"/>
        <v>330033</v>
      </c>
      <c r="CM59" s="3" t="s">
        <v>74</v>
      </c>
      <c r="CN59" s="26">
        <f t="shared" si="44"/>
        <v>330033</v>
      </c>
      <c r="CO59" s="3" t="s">
        <v>73</v>
      </c>
      <c r="CP59" s="26">
        <f t="shared" si="45"/>
        <v>440044</v>
      </c>
      <c r="CQ59" s="3" t="s">
        <v>73</v>
      </c>
      <c r="CR59" s="26">
        <f t="shared" si="46"/>
        <v>440044</v>
      </c>
      <c r="CS59" s="3" t="s">
        <v>72</v>
      </c>
      <c r="CT59" s="26">
        <f t="shared" si="47"/>
        <v>550055</v>
      </c>
      <c r="CU59" s="3" t="s">
        <v>73</v>
      </c>
      <c r="CV59" s="26">
        <f t="shared" si="48"/>
        <v>440044</v>
      </c>
      <c r="CW59" s="3" t="s">
        <v>73</v>
      </c>
      <c r="CX59" s="26">
        <f t="shared" si="49"/>
        <v>440044</v>
      </c>
      <c r="CY59" s="3" t="s">
        <v>73</v>
      </c>
      <c r="CZ59" s="26">
        <f t="shared" si="50"/>
        <v>440044</v>
      </c>
      <c r="DA59" s="3" t="s">
        <v>73</v>
      </c>
      <c r="DB59" s="26">
        <f t="shared" si="51"/>
        <v>440044</v>
      </c>
      <c r="DC59" s="3" t="s">
        <v>75</v>
      </c>
      <c r="DD59" s="26">
        <f t="shared" si="52"/>
        <v>110011</v>
      </c>
      <c r="DE59" s="3" t="s">
        <v>75</v>
      </c>
      <c r="DF59" s="26">
        <f t="shared" si="53"/>
        <v>110011</v>
      </c>
      <c r="DG59" s="3" t="s">
        <v>75</v>
      </c>
      <c r="DH59" s="26">
        <f t="shared" si="54"/>
        <v>110011</v>
      </c>
      <c r="DI59" s="3" t="s">
        <v>72</v>
      </c>
      <c r="DJ59" s="26">
        <f t="shared" si="55"/>
        <v>550055</v>
      </c>
      <c r="DK59" s="3" t="s">
        <v>72</v>
      </c>
      <c r="DL59" s="26">
        <f t="shared" si="67"/>
        <v>550055</v>
      </c>
      <c r="DM59" s="3" t="s">
        <v>72</v>
      </c>
      <c r="DN59" s="26">
        <f t="shared" si="56"/>
        <v>550055</v>
      </c>
      <c r="DO59" s="3" t="s">
        <v>72</v>
      </c>
      <c r="DP59" s="26">
        <f t="shared" si="57"/>
        <v>550055</v>
      </c>
      <c r="DQ59" s="3" t="s">
        <v>73</v>
      </c>
      <c r="DR59" s="26">
        <f t="shared" si="58"/>
        <v>440044</v>
      </c>
      <c r="DS59" s="3" t="s">
        <v>73</v>
      </c>
      <c r="DT59" s="26">
        <f t="shared" si="59"/>
        <v>440044</v>
      </c>
      <c r="DU59" s="3" t="s">
        <v>73</v>
      </c>
      <c r="DV59" s="26">
        <f t="shared" si="60"/>
        <v>440044</v>
      </c>
      <c r="DW59" s="3" t="s">
        <v>73</v>
      </c>
      <c r="DX59" s="26">
        <f t="shared" si="61"/>
        <v>440044</v>
      </c>
      <c r="DY59" s="3" t="s">
        <v>73</v>
      </c>
      <c r="DZ59" s="26">
        <f t="shared" si="62"/>
        <v>440044</v>
      </c>
      <c r="EA59" s="3" t="s">
        <v>73</v>
      </c>
      <c r="EB59" s="26">
        <f t="shared" si="63"/>
        <v>440044</v>
      </c>
      <c r="EC59" s="3" t="s">
        <v>73</v>
      </c>
      <c r="ED59" s="26">
        <f t="shared" si="64"/>
        <v>440044</v>
      </c>
      <c r="EE59" s="3" t="s">
        <v>73</v>
      </c>
      <c r="EF59" s="26">
        <f t="shared" si="65"/>
        <v>440044</v>
      </c>
      <c r="EG59" s="3" t="s">
        <v>72</v>
      </c>
      <c r="EH59" s="26">
        <f t="shared" si="66"/>
        <v>550055</v>
      </c>
    </row>
    <row r="60" spans="1:138" ht="13.2" x14ac:dyDescent="0.25">
      <c r="A60" s="2">
        <v>44250.827739907407</v>
      </c>
      <c r="B60" s="3" t="s">
        <v>68</v>
      </c>
      <c r="C60" s="20">
        <f>VLOOKUP(B60,'Parte 1'!$C$5:$D$11,2,FALSE)</f>
        <v>100001</v>
      </c>
      <c r="D60" s="3" t="s">
        <v>76</v>
      </c>
      <c r="E60" s="20">
        <f t="shared" si="0"/>
        <v>11</v>
      </c>
      <c r="F60" s="20">
        <f t="shared" si="1"/>
        <v>1100011</v>
      </c>
      <c r="G60" s="3">
        <v>8</v>
      </c>
      <c r="H60" s="22">
        <f t="shared" si="2"/>
        <v>8800088</v>
      </c>
      <c r="I60" s="3" t="s">
        <v>70</v>
      </c>
      <c r="J60" s="20">
        <f t="shared" si="3"/>
        <v>5500055</v>
      </c>
      <c r="K60" s="3"/>
      <c r="L60" s="20">
        <f t="shared" si="4"/>
        <v>0</v>
      </c>
      <c r="M60" s="3" t="s">
        <v>85</v>
      </c>
      <c r="N60" s="20">
        <f t="shared" si="5"/>
        <v>3300033</v>
      </c>
      <c r="O60" s="7" t="s">
        <v>73</v>
      </c>
      <c r="P60" s="26">
        <f t="shared" si="6"/>
        <v>4400044</v>
      </c>
      <c r="Q60" s="3" t="s">
        <v>73</v>
      </c>
      <c r="R60" s="26">
        <f t="shared" si="7"/>
        <v>4400044</v>
      </c>
      <c r="S60" s="3" t="s">
        <v>73</v>
      </c>
      <c r="T60" s="26">
        <f t="shared" si="8"/>
        <v>4400044</v>
      </c>
      <c r="U60" s="3" t="s">
        <v>72</v>
      </c>
      <c r="V60" s="26">
        <f t="shared" si="9"/>
        <v>5500055</v>
      </c>
      <c r="W60" s="3" t="s">
        <v>72</v>
      </c>
      <c r="X60" s="26">
        <f t="shared" si="10"/>
        <v>5500055</v>
      </c>
      <c r="Y60" s="3" t="s">
        <v>72</v>
      </c>
      <c r="Z60" s="26">
        <f t="shared" si="11"/>
        <v>5500055</v>
      </c>
      <c r="AA60" s="3" t="s">
        <v>72</v>
      </c>
      <c r="AB60" s="26">
        <f t="shared" si="12"/>
        <v>5500055</v>
      </c>
      <c r="AC60" s="3" t="s">
        <v>72</v>
      </c>
      <c r="AD60" s="26">
        <f t="shared" si="13"/>
        <v>5500055</v>
      </c>
      <c r="AE60" s="3" t="s">
        <v>72</v>
      </c>
      <c r="AF60" s="26">
        <f t="shared" si="14"/>
        <v>5500055</v>
      </c>
      <c r="AG60" s="3" t="s">
        <v>73</v>
      </c>
      <c r="AH60" s="26">
        <f t="shared" si="15"/>
        <v>4400044</v>
      </c>
      <c r="AI60" s="3" t="s">
        <v>73</v>
      </c>
      <c r="AJ60" s="26">
        <f t="shared" si="16"/>
        <v>4400044</v>
      </c>
      <c r="AK60" s="3" t="s">
        <v>73</v>
      </c>
      <c r="AL60" s="26">
        <f t="shared" si="17"/>
        <v>4400044</v>
      </c>
      <c r="AM60" s="3" t="s">
        <v>73</v>
      </c>
      <c r="AN60" s="26">
        <f t="shared" si="18"/>
        <v>4400044</v>
      </c>
      <c r="AO60" s="3" t="s">
        <v>73</v>
      </c>
      <c r="AP60" s="26">
        <f t="shared" si="19"/>
        <v>4400044</v>
      </c>
      <c r="AQ60" s="3" t="s">
        <v>72</v>
      </c>
      <c r="AR60" s="26">
        <f t="shared" si="20"/>
        <v>5500055</v>
      </c>
      <c r="AS60" s="3" t="s">
        <v>73</v>
      </c>
      <c r="AT60" s="26">
        <f t="shared" si="21"/>
        <v>4400044</v>
      </c>
      <c r="AU60" s="3" t="s">
        <v>73</v>
      </c>
      <c r="AV60" s="26">
        <f t="shared" si="22"/>
        <v>4400044</v>
      </c>
      <c r="AW60" s="3" t="s">
        <v>73</v>
      </c>
      <c r="AX60" s="26">
        <f t="shared" si="23"/>
        <v>4400044</v>
      </c>
      <c r="AY60" s="3" t="s">
        <v>72</v>
      </c>
      <c r="AZ60" s="26">
        <f t="shared" si="24"/>
        <v>5500055</v>
      </c>
      <c r="BA60" s="3" t="s">
        <v>72</v>
      </c>
      <c r="BB60" s="26">
        <f t="shared" si="25"/>
        <v>5500055</v>
      </c>
      <c r="BC60" s="3" t="s">
        <v>73</v>
      </c>
      <c r="BD60" s="26">
        <f t="shared" si="26"/>
        <v>4400044</v>
      </c>
      <c r="BE60" s="3" t="s">
        <v>73</v>
      </c>
      <c r="BF60" s="26">
        <f t="shared" si="27"/>
        <v>4400044</v>
      </c>
      <c r="BG60" s="3" t="s">
        <v>73</v>
      </c>
      <c r="BH60" s="26">
        <f t="shared" si="28"/>
        <v>4400044</v>
      </c>
      <c r="BI60" s="3" t="s">
        <v>72</v>
      </c>
      <c r="BJ60" s="26">
        <f t="shared" si="29"/>
        <v>5500055</v>
      </c>
      <c r="BK60" s="3" t="s">
        <v>72</v>
      </c>
      <c r="BL60" s="26">
        <f t="shared" si="30"/>
        <v>5500055</v>
      </c>
      <c r="BM60" s="3" t="s">
        <v>72</v>
      </c>
      <c r="BN60" s="26">
        <f t="shared" si="31"/>
        <v>5500055</v>
      </c>
      <c r="BO60" s="3" t="s">
        <v>72</v>
      </c>
      <c r="BP60" s="26">
        <f t="shared" si="32"/>
        <v>5500055</v>
      </c>
      <c r="BQ60" s="3" t="s">
        <v>75</v>
      </c>
      <c r="BR60" s="26">
        <f t="shared" si="33"/>
        <v>1100011</v>
      </c>
      <c r="BS60" s="3" t="s">
        <v>75</v>
      </c>
      <c r="BT60" s="26">
        <f t="shared" si="34"/>
        <v>1100011</v>
      </c>
      <c r="BU60" s="3" t="s">
        <v>75</v>
      </c>
      <c r="BV60" s="26">
        <f t="shared" si="35"/>
        <v>1100011</v>
      </c>
      <c r="BW60" s="3" t="s">
        <v>75</v>
      </c>
      <c r="BX60" s="26">
        <f t="shared" si="36"/>
        <v>1100011</v>
      </c>
      <c r="BY60" s="3" t="s">
        <v>75</v>
      </c>
      <c r="BZ60" s="26">
        <f t="shared" si="37"/>
        <v>1100011</v>
      </c>
      <c r="CA60" s="3" t="s">
        <v>75</v>
      </c>
      <c r="CB60" s="26">
        <f t="shared" si="38"/>
        <v>1100011</v>
      </c>
      <c r="CC60" s="3" t="s">
        <v>75</v>
      </c>
      <c r="CD60" s="26">
        <f t="shared" si="39"/>
        <v>1100011</v>
      </c>
      <c r="CE60" s="3" t="s">
        <v>75</v>
      </c>
      <c r="CF60" s="26">
        <f t="shared" si="40"/>
        <v>1100011</v>
      </c>
      <c r="CG60" s="3" t="s">
        <v>72</v>
      </c>
      <c r="CH60" s="26">
        <f t="shared" si="41"/>
        <v>5500055</v>
      </c>
      <c r="CI60" s="3" t="s">
        <v>72</v>
      </c>
      <c r="CJ60" s="26">
        <f t="shared" si="42"/>
        <v>5500055</v>
      </c>
      <c r="CK60" s="3" t="s">
        <v>72</v>
      </c>
      <c r="CL60" s="26">
        <f t="shared" si="43"/>
        <v>5500055</v>
      </c>
      <c r="CM60" s="3" t="s">
        <v>72</v>
      </c>
      <c r="CN60" s="26">
        <f t="shared" si="44"/>
        <v>5500055</v>
      </c>
      <c r="CO60" s="3" t="s">
        <v>72</v>
      </c>
      <c r="CP60" s="26">
        <f t="shared" si="45"/>
        <v>5500055</v>
      </c>
      <c r="CQ60" s="3" t="s">
        <v>72</v>
      </c>
      <c r="CR60" s="26">
        <f t="shared" si="46"/>
        <v>5500055</v>
      </c>
      <c r="CS60" s="3" t="s">
        <v>72</v>
      </c>
      <c r="CT60" s="26">
        <f t="shared" si="47"/>
        <v>5500055</v>
      </c>
      <c r="CU60" s="3" t="s">
        <v>75</v>
      </c>
      <c r="CV60" s="26">
        <f t="shared" si="48"/>
        <v>1100011</v>
      </c>
      <c r="CW60" s="3" t="s">
        <v>75</v>
      </c>
      <c r="CX60" s="26">
        <f t="shared" si="49"/>
        <v>1100011</v>
      </c>
      <c r="CY60" s="3" t="s">
        <v>72</v>
      </c>
      <c r="CZ60" s="26">
        <f t="shared" si="50"/>
        <v>5500055</v>
      </c>
      <c r="DA60" s="3" t="s">
        <v>72</v>
      </c>
      <c r="DB60" s="26">
        <f t="shared" si="51"/>
        <v>5500055</v>
      </c>
      <c r="DC60" s="3" t="s">
        <v>75</v>
      </c>
      <c r="DD60" s="26">
        <f t="shared" si="52"/>
        <v>1100011</v>
      </c>
      <c r="DE60" s="3" t="s">
        <v>75</v>
      </c>
      <c r="DF60" s="26">
        <f t="shared" si="53"/>
        <v>1100011</v>
      </c>
      <c r="DG60" s="3" t="s">
        <v>72</v>
      </c>
      <c r="DH60" s="26">
        <f t="shared" si="54"/>
        <v>5500055</v>
      </c>
      <c r="DI60" s="3" t="s">
        <v>73</v>
      </c>
      <c r="DJ60" s="26">
        <f t="shared" si="55"/>
        <v>4400044</v>
      </c>
      <c r="DK60" s="3" t="s">
        <v>73</v>
      </c>
      <c r="DL60" s="26">
        <f t="shared" si="67"/>
        <v>4400044</v>
      </c>
      <c r="DM60" s="3" t="s">
        <v>73</v>
      </c>
      <c r="DN60" s="26">
        <f t="shared" si="56"/>
        <v>4400044</v>
      </c>
      <c r="DO60" s="3" t="s">
        <v>73</v>
      </c>
      <c r="DP60" s="26">
        <f t="shared" si="57"/>
        <v>4400044</v>
      </c>
      <c r="DQ60" s="3" t="s">
        <v>73</v>
      </c>
      <c r="DR60" s="26">
        <f t="shared" si="58"/>
        <v>4400044</v>
      </c>
      <c r="DS60" s="3" t="s">
        <v>73</v>
      </c>
      <c r="DT60" s="26">
        <f t="shared" si="59"/>
        <v>4400044</v>
      </c>
      <c r="DU60" s="3" t="s">
        <v>72</v>
      </c>
      <c r="DV60" s="26">
        <f t="shared" si="60"/>
        <v>5500055</v>
      </c>
      <c r="DW60" s="3" t="s">
        <v>73</v>
      </c>
      <c r="DX60" s="26">
        <f t="shared" si="61"/>
        <v>4400044</v>
      </c>
      <c r="DY60" s="3" t="s">
        <v>73</v>
      </c>
      <c r="DZ60" s="26">
        <f t="shared" si="62"/>
        <v>4400044</v>
      </c>
      <c r="EA60" s="3" t="s">
        <v>73</v>
      </c>
      <c r="EB60" s="26">
        <f t="shared" si="63"/>
        <v>4400044</v>
      </c>
      <c r="EC60" s="3" t="s">
        <v>73</v>
      </c>
      <c r="ED60" s="26">
        <f t="shared" si="64"/>
        <v>4400044</v>
      </c>
      <c r="EE60" s="3" t="s">
        <v>72</v>
      </c>
      <c r="EF60" s="26">
        <f t="shared" si="65"/>
        <v>5500055</v>
      </c>
      <c r="EG60" s="3" t="s">
        <v>73</v>
      </c>
      <c r="EH60" s="26">
        <f t="shared" si="66"/>
        <v>4400044</v>
      </c>
    </row>
    <row r="61" spans="1:138" ht="13.2" x14ac:dyDescent="0.25">
      <c r="A61" s="2">
        <v>44250.918867025466</v>
      </c>
      <c r="B61" s="3" t="s">
        <v>81</v>
      </c>
      <c r="C61" s="20">
        <f>VLOOKUP(B61,'Parte 1'!$C$5:$D$11,2,FALSE)</f>
        <v>1000001</v>
      </c>
      <c r="D61" s="3" t="s">
        <v>69</v>
      </c>
      <c r="E61" s="20">
        <f t="shared" si="0"/>
        <v>1</v>
      </c>
      <c r="F61" s="20">
        <f t="shared" si="1"/>
        <v>1000001</v>
      </c>
      <c r="G61" s="3">
        <v>2</v>
      </c>
      <c r="H61" s="22">
        <f>C61*G61*E61</f>
        <v>2000002</v>
      </c>
      <c r="I61" s="3" t="s">
        <v>70</v>
      </c>
      <c r="J61" s="20">
        <f t="shared" si="3"/>
        <v>5000005</v>
      </c>
      <c r="K61" s="3"/>
      <c r="L61" s="20">
        <f t="shared" si="4"/>
        <v>0</v>
      </c>
      <c r="M61" s="3" t="s">
        <v>85</v>
      </c>
      <c r="N61" s="20">
        <f t="shared" si="5"/>
        <v>3000003</v>
      </c>
      <c r="O61" s="7" t="s">
        <v>74</v>
      </c>
      <c r="P61" s="26">
        <f t="shared" si="6"/>
        <v>3000003</v>
      </c>
      <c r="Q61" s="3" t="s">
        <v>72</v>
      </c>
      <c r="R61" s="26">
        <f t="shared" si="7"/>
        <v>5000005</v>
      </c>
      <c r="S61" s="3" t="s">
        <v>72</v>
      </c>
      <c r="T61" s="26">
        <f t="shared" si="8"/>
        <v>5000005</v>
      </c>
      <c r="U61" s="3" t="s">
        <v>74</v>
      </c>
      <c r="V61" s="26">
        <f t="shared" si="9"/>
        <v>3000003</v>
      </c>
      <c r="W61" s="3" t="s">
        <v>73</v>
      </c>
      <c r="X61" s="26">
        <f t="shared" si="10"/>
        <v>4000004</v>
      </c>
      <c r="Y61" s="3" t="s">
        <v>73</v>
      </c>
      <c r="Z61" s="26">
        <f t="shared" si="11"/>
        <v>4000004</v>
      </c>
      <c r="AA61" s="3" t="s">
        <v>73</v>
      </c>
      <c r="AB61" s="26">
        <f t="shared" si="12"/>
        <v>4000004</v>
      </c>
      <c r="AC61" s="3" t="s">
        <v>73</v>
      </c>
      <c r="AD61" s="26">
        <f t="shared" si="13"/>
        <v>4000004</v>
      </c>
      <c r="AE61" s="3" t="s">
        <v>80</v>
      </c>
      <c r="AF61" s="26">
        <f t="shared" si="14"/>
        <v>2000002</v>
      </c>
      <c r="AG61" s="3" t="s">
        <v>73</v>
      </c>
      <c r="AH61" s="26">
        <f t="shared" si="15"/>
        <v>4000004</v>
      </c>
      <c r="AI61" s="3" t="s">
        <v>73</v>
      </c>
      <c r="AJ61" s="26">
        <f t="shared" si="16"/>
        <v>4000004</v>
      </c>
      <c r="AK61" s="3" t="s">
        <v>73</v>
      </c>
      <c r="AL61" s="26">
        <f t="shared" si="17"/>
        <v>4000004</v>
      </c>
      <c r="AM61" s="3" t="s">
        <v>73</v>
      </c>
      <c r="AN61" s="26">
        <f t="shared" si="18"/>
        <v>4000004</v>
      </c>
      <c r="AO61" s="3" t="s">
        <v>73</v>
      </c>
      <c r="AP61" s="26">
        <f t="shared" si="19"/>
        <v>4000004</v>
      </c>
      <c r="AQ61" s="3" t="s">
        <v>73</v>
      </c>
      <c r="AR61" s="26">
        <f t="shared" si="20"/>
        <v>4000004</v>
      </c>
      <c r="AS61" s="3" t="s">
        <v>74</v>
      </c>
      <c r="AT61" s="26">
        <f t="shared" si="21"/>
        <v>3000003</v>
      </c>
      <c r="AU61" s="3" t="s">
        <v>74</v>
      </c>
      <c r="AV61" s="26">
        <f t="shared" si="22"/>
        <v>3000003</v>
      </c>
      <c r="AW61" s="3" t="s">
        <v>74</v>
      </c>
      <c r="AX61" s="26">
        <f t="shared" si="23"/>
        <v>3000003</v>
      </c>
      <c r="AY61" s="3" t="s">
        <v>74</v>
      </c>
      <c r="AZ61" s="26">
        <f t="shared" si="24"/>
        <v>3000003</v>
      </c>
      <c r="BA61" s="3" t="s">
        <v>73</v>
      </c>
      <c r="BB61" s="26">
        <f t="shared" si="25"/>
        <v>4000004</v>
      </c>
      <c r="BC61" s="3" t="s">
        <v>73</v>
      </c>
      <c r="BD61" s="26">
        <f t="shared" si="26"/>
        <v>4000004</v>
      </c>
      <c r="BE61" s="3" t="s">
        <v>74</v>
      </c>
      <c r="BF61" s="26">
        <f t="shared" si="27"/>
        <v>3000003</v>
      </c>
      <c r="BG61" s="3" t="s">
        <v>74</v>
      </c>
      <c r="BH61" s="26">
        <f t="shared" si="28"/>
        <v>3000003</v>
      </c>
      <c r="BI61" s="3" t="s">
        <v>74</v>
      </c>
      <c r="BJ61" s="26">
        <f t="shared" si="29"/>
        <v>3000003</v>
      </c>
      <c r="BK61" s="3" t="s">
        <v>74</v>
      </c>
      <c r="BL61" s="26">
        <f t="shared" si="30"/>
        <v>3000003</v>
      </c>
      <c r="BM61" s="3" t="s">
        <v>74</v>
      </c>
      <c r="BN61" s="26">
        <f t="shared" si="31"/>
        <v>3000003</v>
      </c>
      <c r="BO61" s="3" t="s">
        <v>74</v>
      </c>
      <c r="BP61" s="26">
        <f t="shared" si="32"/>
        <v>3000003</v>
      </c>
      <c r="BQ61" s="3" t="s">
        <v>73</v>
      </c>
      <c r="BR61" s="26">
        <f t="shared" si="33"/>
        <v>4000004</v>
      </c>
      <c r="BS61" s="3" t="s">
        <v>73</v>
      </c>
      <c r="BT61" s="26">
        <f t="shared" si="34"/>
        <v>4000004</v>
      </c>
      <c r="BU61" s="3" t="s">
        <v>73</v>
      </c>
      <c r="BV61" s="26">
        <f t="shared" si="35"/>
        <v>4000004</v>
      </c>
      <c r="BW61" s="3" t="s">
        <v>73</v>
      </c>
      <c r="BX61" s="26">
        <f t="shared" si="36"/>
        <v>4000004</v>
      </c>
      <c r="BY61" s="3" t="s">
        <v>73</v>
      </c>
      <c r="BZ61" s="26">
        <f t="shared" si="37"/>
        <v>4000004</v>
      </c>
      <c r="CA61" s="3" t="s">
        <v>73</v>
      </c>
      <c r="CB61" s="26">
        <f t="shared" si="38"/>
        <v>4000004</v>
      </c>
      <c r="CC61" s="3" t="s">
        <v>73</v>
      </c>
      <c r="CD61" s="26">
        <f t="shared" si="39"/>
        <v>4000004</v>
      </c>
      <c r="CE61" s="3" t="s">
        <v>74</v>
      </c>
      <c r="CF61" s="26">
        <f t="shared" si="40"/>
        <v>3000003</v>
      </c>
      <c r="CG61" s="3" t="s">
        <v>73</v>
      </c>
      <c r="CH61" s="26">
        <f t="shared" si="41"/>
        <v>4000004</v>
      </c>
      <c r="CI61" s="3" t="s">
        <v>73</v>
      </c>
      <c r="CJ61" s="26">
        <f t="shared" si="42"/>
        <v>4000004</v>
      </c>
      <c r="CK61" s="3" t="s">
        <v>74</v>
      </c>
      <c r="CL61" s="26">
        <f t="shared" si="43"/>
        <v>3000003</v>
      </c>
      <c r="CM61" s="3" t="s">
        <v>73</v>
      </c>
      <c r="CN61" s="26">
        <f t="shared" si="44"/>
        <v>4000004</v>
      </c>
      <c r="CO61" s="3" t="s">
        <v>73</v>
      </c>
      <c r="CP61" s="26">
        <f t="shared" si="45"/>
        <v>4000004</v>
      </c>
      <c r="CQ61" s="3" t="s">
        <v>74</v>
      </c>
      <c r="CR61" s="26">
        <f t="shared" si="46"/>
        <v>3000003</v>
      </c>
      <c r="CS61" s="3" t="s">
        <v>73</v>
      </c>
      <c r="CT61" s="26">
        <f t="shared" si="47"/>
        <v>4000004</v>
      </c>
      <c r="CU61" s="3" t="s">
        <v>73</v>
      </c>
      <c r="CV61" s="26">
        <f t="shared" si="48"/>
        <v>4000004</v>
      </c>
      <c r="CW61" s="3" t="s">
        <v>73</v>
      </c>
      <c r="CX61" s="26">
        <f t="shared" si="49"/>
        <v>4000004</v>
      </c>
      <c r="CY61" s="3" t="s">
        <v>73</v>
      </c>
      <c r="CZ61" s="26">
        <f t="shared" si="50"/>
        <v>4000004</v>
      </c>
      <c r="DA61" s="3" t="s">
        <v>73</v>
      </c>
      <c r="DB61" s="26">
        <f t="shared" si="51"/>
        <v>4000004</v>
      </c>
      <c r="DC61" s="3" t="s">
        <v>73</v>
      </c>
      <c r="DD61" s="26">
        <f t="shared" si="52"/>
        <v>4000004</v>
      </c>
      <c r="DE61" s="3" t="s">
        <v>73</v>
      </c>
      <c r="DF61" s="26">
        <f t="shared" si="53"/>
        <v>4000004</v>
      </c>
      <c r="DG61" s="3" t="s">
        <v>73</v>
      </c>
      <c r="DH61" s="26">
        <f t="shared" si="54"/>
        <v>4000004</v>
      </c>
      <c r="DI61" s="3" t="s">
        <v>74</v>
      </c>
      <c r="DJ61" s="26">
        <f t="shared" si="55"/>
        <v>3000003</v>
      </c>
      <c r="DK61" s="3" t="s">
        <v>73</v>
      </c>
      <c r="DL61" s="26">
        <f t="shared" si="67"/>
        <v>4000004</v>
      </c>
      <c r="DM61" s="3" t="s">
        <v>73</v>
      </c>
      <c r="DN61" s="26">
        <f t="shared" si="56"/>
        <v>4000004</v>
      </c>
      <c r="DO61" s="3" t="s">
        <v>74</v>
      </c>
      <c r="DP61" s="26">
        <f t="shared" si="57"/>
        <v>3000003</v>
      </c>
      <c r="DQ61" s="3" t="s">
        <v>74</v>
      </c>
      <c r="DR61" s="26">
        <f t="shared" si="58"/>
        <v>3000003</v>
      </c>
      <c r="DS61" s="3" t="s">
        <v>74</v>
      </c>
      <c r="DT61" s="26">
        <f t="shared" si="59"/>
        <v>3000003</v>
      </c>
      <c r="DU61" s="3" t="s">
        <v>74</v>
      </c>
      <c r="DV61" s="26">
        <f t="shared" si="60"/>
        <v>3000003</v>
      </c>
      <c r="DW61" s="3" t="s">
        <v>74</v>
      </c>
      <c r="DX61" s="26">
        <f t="shared" si="61"/>
        <v>3000003</v>
      </c>
      <c r="DY61" s="3" t="s">
        <v>74</v>
      </c>
      <c r="DZ61" s="26">
        <f t="shared" si="62"/>
        <v>3000003</v>
      </c>
      <c r="EA61" s="3" t="s">
        <v>74</v>
      </c>
      <c r="EB61" s="26">
        <f t="shared" si="63"/>
        <v>3000003</v>
      </c>
      <c r="EC61" s="3" t="s">
        <v>74</v>
      </c>
      <c r="ED61" s="26">
        <f t="shared" si="64"/>
        <v>3000003</v>
      </c>
      <c r="EE61" s="3" t="s">
        <v>74</v>
      </c>
      <c r="EF61" s="26">
        <f t="shared" si="65"/>
        <v>3000003</v>
      </c>
      <c r="EG61" s="3" t="s">
        <v>73</v>
      </c>
      <c r="EH61" s="26">
        <f t="shared" si="66"/>
        <v>4000004</v>
      </c>
    </row>
    <row r="62" spans="1:138" ht="13.2" x14ac:dyDescent="0.25">
      <c r="A62" s="2">
        <v>44251.412785659719</v>
      </c>
      <c r="B62" s="3" t="s">
        <v>86</v>
      </c>
      <c r="C62" s="20">
        <f>VLOOKUP(B62,'Parte 1'!$C$5:$D$11,2,FALSE)</f>
        <v>10001</v>
      </c>
      <c r="D62" s="3" t="s">
        <v>76</v>
      </c>
      <c r="E62" s="20">
        <f t="shared" si="0"/>
        <v>11</v>
      </c>
      <c r="F62" s="20">
        <f t="shared" si="1"/>
        <v>110011</v>
      </c>
      <c r="G62" s="3">
        <v>6</v>
      </c>
      <c r="H62" s="22">
        <f t="shared" si="2"/>
        <v>660066</v>
      </c>
      <c r="I62" s="3" t="s">
        <v>70</v>
      </c>
      <c r="J62" s="20">
        <f t="shared" si="3"/>
        <v>550055</v>
      </c>
      <c r="K62" s="3"/>
      <c r="L62" s="20">
        <f t="shared" si="4"/>
        <v>0</v>
      </c>
      <c r="M62" s="3" t="s">
        <v>79</v>
      </c>
      <c r="N62" s="20">
        <f t="shared" si="5"/>
        <v>550055</v>
      </c>
      <c r="O62" s="7" t="s">
        <v>72</v>
      </c>
      <c r="P62" s="26">
        <f t="shared" si="6"/>
        <v>550055</v>
      </c>
      <c r="Q62" s="3" t="s">
        <v>72</v>
      </c>
      <c r="R62" s="26">
        <f t="shared" si="7"/>
        <v>550055</v>
      </c>
      <c r="S62" s="3" t="s">
        <v>72</v>
      </c>
      <c r="T62" s="26">
        <f t="shared" si="8"/>
        <v>550055</v>
      </c>
      <c r="U62" s="3" t="s">
        <v>73</v>
      </c>
      <c r="V62" s="26">
        <f t="shared" si="9"/>
        <v>440044</v>
      </c>
      <c r="W62" s="3" t="s">
        <v>73</v>
      </c>
      <c r="X62" s="26">
        <f t="shared" si="10"/>
        <v>440044</v>
      </c>
      <c r="Y62" s="3" t="s">
        <v>73</v>
      </c>
      <c r="Z62" s="26">
        <f t="shared" si="11"/>
        <v>440044</v>
      </c>
      <c r="AA62" s="3" t="s">
        <v>72</v>
      </c>
      <c r="AB62" s="26">
        <f t="shared" si="12"/>
        <v>550055</v>
      </c>
      <c r="AC62" s="3" t="s">
        <v>72</v>
      </c>
      <c r="AD62" s="26">
        <f t="shared" si="13"/>
        <v>550055</v>
      </c>
      <c r="AE62" s="3" t="s">
        <v>72</v>
      </c>
      <c r="AF62" s="26">
        <f t="shared" si="14"/>
        <v>550055</v>
      </c>
      <c r="AG62" s="3" t="s">
        <v>72</v>
      </c>
      <c r="AH62" s="26">
        <f t="shared" si="15"/>
        <v>550055</v>
      </c>
      <c r="AI62" s="3" t="s">
        <v>73</v>
      </c>
      <c r="AJ62" s="26">
        <f t="shared" si="16"/>
        <v>440044</v>
      </c>
      <c r="AK62" s="3" t="s">
        <v>73</v>
      </c>
      <c r="AL62" s="26">
        <f t="shared" si="17"/>
        <v>440044</v>
      </c>
      <c r="AM62" s="3" t="s">
        <v>72</v>
      </c>
      <c r="AN62" s="26">
        <f t="shared" si="18"/>
        <v>550055</v>
      </c>
      <c r="AO62" s="3" t="s">
        <v>72</v>
      </c>
      <c r="AP62" s="26">
        <f t="shared" si="19"/>
        <v>550055</v>
      </c>
      <c r="AQ62" s="3" t="s">
        <v>74</v>
      </c>
      <c r="AR62" s="26">
        <f t="shared" si="20"/>
        <v>330033</v>
      </c>
      <c r="AS62" s="3" t="s">
        <v>80</v>
      </c>
      <c r="AT62" s="26">
        <f t="shared" si="21"/>
        <v>220022</v>
      </c>
      <c r="AU62" s="3" t="s">
        <v>74</v>
      </c>
      <c r="AV62" s="26">
        <f t="shared" si="22"/>
        <v>330033</v>
      </c>
      <c r="AW62" s="3" t="s">
        <v>74</v>
      </c>
      <c r="AX62" s="26">
        <f t="shared" si="23"/>
        <v>330033</v>
      </c>
      <c r="AY62" s="3" t="s">
        <v>74</v>
      </c>
      <c r="AZ62" s="26">
        <f t="shared" si="24"/>
        <v>330033</v>
      </c>
      <c r="BA62" s="3" t="s">
        <v>74</v>
      </c>
      <c r="BB62" s="26">
        <f t="shared" si="25"/>
        <v>330033</v>
      </c>
      <c r="BC62" s="3" t="s">
        <v>75</v>
      </c>
      <c r="BD62" s="26">
        <f t="shared" si="26"/>
        <v>110011</v>
      </c>
      <c r="BE62" s="3" t="s">
        <v>75</v>
      </c>
      <c r="BF62" s="26">
        <f t="shared" si="27"/>
        <v>110011</v>
      </c>
      <c r="BG62" s="3" t="s">
        <v>75</v>
      </c>
      <c r="BH62" s="26">
        <f t="shared" si="28"/>
        <v>110011</v>
      </c>
      <c r="BI62" s="3" t="s">
        <v>75</v>
      </c>
      <c r="BJ62" s="26">
        <f t="shared" si="29"/>
        <v>110011</v>
      </c>
      <c r="BK62" s="3" t="s">
        <v>75</v>
      </c>
      <c r="BL62" s="26">
        <f t="shared" si="30"/>
        <v>110011</v>
      </c>
      <c r="BM62" s="3" t="s">
        <v>75</v>
      </c>
      <c r="BN62" s="26">
        <f t="shared" si="31"/>
        <v>110011</v>
      </c>
      <c r="BO62" s="3" t="s">
        <v>75</v>
      </c>
      <c r="BP62" s="26">
        <f t="shared" si="32"/>
        <v>110011</v>
      </c>
      <c r="BQ62" s="3" t="s">
        <v>72</v>
      </c>
      <c r="BR62" s="26">
        <f t="shared" si="33"/>
        <v>550055</v>
      </c>
      <c r="BS62" s="3" t="s">
        <v>72</v>
      </c>
      <c r="BT62" s="26">
        <f t="shared" si="34"/>
        <v>550055</v>
      </c>
      <c r="BU62" s="3" t="s">
        <v>73</v>
      </c>
      <c r="BV62" s="26">
        <f t="shared" si="35"/>
        <v>440044</v>
      </c>
      <c r="BW62" s="3" t="s">
        <v>73</v>
      </c>
      <c r="BX62" s="26">
        <f t="shared" si="36"/>
        <v>440044</v>
      </c>
      <c r="BY62" s="3" t="s">
        <v>73</v>
      </c>
      <c r="BZ62" s="26">
        <f t="shared" si="37"/>
        <v>440044</v>
      </c>
      <c r="CA62" s="3" t="s">
        <v>73</v>
      </c>
      <c r="CB62" s="26">
        <f t="shared" si="38"/>
        <v>440044</v>
      </c>
      <c r="CC62" s="3" t="s">
        <v>73</v>
      </c>
      <c r="CD62" s="26">
        <f t="shared" si="39"/>
        <v>440044</v>
      </c>
      <c r="CE62" s="3" t="s">
        <v>74</v>
      </c>
      <c r="CF62" s="26">
        <f t="shared" si="40"/>
        <v>330033</v>
      </c>
      <c r="CG62" s="3" t="s">
        <v>73</v>
      </c>
      <c r="CH62" s="26">
        <f t="shared" si="41"/>
        <v>440044</v>
      </c>
      <c r="CI62" s="3" t="s">
        <v>74</v>
      </c>
      <c r="CJ62" s="26">
        <f t="shared" si="42"/>
        <v>330033</v>
      </c>
      <c r="CK62" s="3" t="s">
        <v>74</v>
      </c>
      <c r="CL62" s="26">
        <f t="shared" si="43"/>
        <v>330033</v>
      </c>
      <c r="CM62" s="3" t="s">
        <v>73</v>
      </c>
      <c r="CN62" s="26">
        <f t="shared" si="44"/>
        <v>440044</v>
      </c>
      <c r="CO62" s="3" t="s">
        <v>74</v>
      </c>
      <c r="CP62" s="26">
        <f t="shared" si="45"/>
        <v>330033</v>
      </c>
      <c r="CQ62" s="3" t="s">
        <v>73</v>
      </c>
      <c r="CR62" s="26">
        <f t="shared" si="46"/>
        <v>440044</v>
      </c>
      <c r="CS62" s="3" t="s">
        <v>73</v>
      </c>
      <c r="CT62" s="26">
        <f t="shared" si="47"/>
        <v>440044</v>
      </c>
      <c r="CU62" s="3" t="s">
        <v>73</v>
      </c>
      <c r="CV62" s="26">
        <f t="shared" si="48"/>
        <v>440044</v>
      </c>
      <c r="CW62" s="3" t="s">
        <v>73</v>
      </c>
      <c r="CX62" s="26">
        <f t="shared" si="49"/>
        <v>440044</v>
      </c>
      <c r="CY62" s="3" t="s">
        <v>72</v>
      </c>
      <c r="CZ62" s="26">
        <f t="shared" si="50"/>
        <v>550055</v>
      </c>
      <c r="DA62" s="3" t="s">
        <v>75</v>
      </c>
      <c r="DB62" s="26">
        <f t="shared" si="51"/>
        <v>110011</v>
      </c>
      <c r="DC62" s="3" t="s">
        <v>75</v>
      </c>
      <c r="DD62" s="26">
        <f t="shared" si="52"/>
        <v>110011</v>
      </c>
      <c r="DE62" s="3" t="s">
        <v>75</v>
      </c>
      <c r="DF62" s="26">
        <f t="shared" si="53"/>
        <v>110011</v>
      </c>
      <c r="DG62" s="3" t="s">
        <v>75</v>
      </c>
      <c r="DH62" s="26">
        <f t="shared" si="54"/>
        <v>110011</v>
      </c>
      <c r="DI62" s="3" t="s">
        <v>73</v>
      </c>
      <c r="DJ62" s="26">
        <f t="shared" si="55"/>
        <v>440044</v>
      </c>
      <c r="DK62" s="3" t="s">
        <v>73</v>
      </c>
      <c r="DL62" s="26">
        <f t="shared" si="67"/>
        <v>440044</v>
      </c>
      <c r="DM62" s="3" t="s">
        <v>72</v>
      </c>
      <c r="DN62" s="26">
        <f t="shared" si="56"/>
        <v>550055</v>
      </c>
      <c r="DO62" s="3" t="s">
        <v>72</v>
      </c>
      <c r="DP62" s="26">
        <f t="shared" si="57"/>
        <v>550055</v>
      </c>
      <c r="DQ62" s="3" t="s">
        <v>72</v>
      </c>
      <c r="DR62" s="26">
        <f t="shared" si="58"/>
        <v>550055</v>
      </c>
      <c r="DS62" s="3" t="s">
        <v>73</v>
      </c>
      <c r="DT62" s="26">
        <f t="shared" si="59"/>
        <v>440044</v>
      </c>
      <c r="DU62" s="3" t="s">
        <v>72</v>
      </c>
      <c r="DV62" s="26">
        <f t="shared" si="60"/>
        <v>550055</v>
      </c>
      <c r="DW62" s="3" t="s">
        <v>72</v>
      </c>
      <c r="DX62" s="26">
        <f t="shared" si="61"/>
        <v>550055</v>
      </c>
      <c r="DY62" s="3" t="s">
        <v>72</v>
      </c>
      <c r="DZ62" s="26">
        <f t="shared" si="62"/>
        <v>550055</v>
      </c>
      <c r="EA62" s="3" t="s">
        <v>72</v>
      </c>
      <c r="EB62" s="26">
        <f t="shared" si="63"/>
        <v>550055</v>
      </c>
      <c r="EC62" s="3" t="s">
        <v>72</v>
      </c>
      <c r="ED62" s="26">
        <f t="shared" si="64"/>
        <v>550055</v>
      </c>
      <c r="EE62" s="3" t="s">
        <v>72</v>
      </c>
      <c r="EF62" s="26">
        <f t="shared" si="65"/>
        <v>550055</v>
      </c>
      <c r="EG62" s="3" t="s">
        <v>72</v>
      </c>
      <c r="EH62" s="26">
        <f t="shared" si="66"/>
        <v>550055</v>
      </c>
    </row>
    <row r="63" spans="1:138" ht="13.2" x14ac:dyDescent="0.25">
      <c r="A63" s="2">
        <v>44251.676079930556</v>
      </c>
      <c r="B63" s="3" t="s">
        <v>78</v>
      </c>
      <c r="C63" s="20">
        <f>VLOOKUP(B63,'Parte 1'!$C$5:$D$11,2,FALSE)</f>
        <v>1001</v>
      </c>
      <c r="D63" s="3" t="s">
        <v>69</v>
      </c>
      <c r="E63" s="20">
        <f t="shared" si="0"/>
        <v>1</v>
      </c>
      <c r="F63" s="20">
        <f t="shared" si="1"/>
        <v>1001</v>
      </c>
      <c r="G63" s="3">
        <v>7</v>
      </c>
      <c r="H63" s="22">
        <f t="shared" si="2"/>
        <v>7007</v>
      </c>
      <c r="I63" s="3" t="s">
        <v>70</v>
      </c>
      <c r="J63" s="20">
        <f t="shared" si="3"/>
        <v>5005</v>
      </c>
      <c r="K63" s="3"/>
      <c r="L63" s="20">
        <f t="shared" si="4"/>
        <v>0</v>
      </c>
      <c r="M63" s="3" t="s">
        <v>71</v>
      </c>
      <c r="N63" s="20">
        <f t="shared" si="5"/>
        <v>4004</v>
      </c>
      <c r="O63" s="7" t="s">
        <v>73</v>
      </c>
      <c r="P63" s="26">
        <f t="shared" si="6"/>
        <v>4004</v>
      </c>
      <c r="Q63" s="3" t="s">
        <v>72</v>
      </c>
      <c r="R63" s="26">
        <f t="shared" si="7"/>
        <v>5005</v>
      </c>
      <c r="S63" s="3" t="s">
        <v>73</v>
      </c>
      <c r="T63" s="26">
        <f t="shared" si="8"/>
        <v>4004</v>
      </c>
      <c r="U63" s="3" t="s">
        <v>73</v>
      </c>
      <c r="V63" s="26">
        <f t="shared" si="9"/>
        <v>4004</v>
      </c>
      <c r="W63" s="3" t="s">
        <v>72</v>
      </c>
      <c r="X63" s="26">
        <f t="shared" si="10"/>
        <v>5005</v>
      </c>
      <c r="Y63" s="3" t="s">
        <v>74</v>
      </c>
      <c r="Z63" s="26">
        <f t="shared" si="11"/>
        <v>3003</v>
      </c>
      <c r="AA63" s="3" t="s">
        <v>72</v>
      </c>
      <c r="AB63" s="26">
        <f t="shared" si="12"/>
        <v>5005</v>
      </c>
      <c r="AC63" s="3" t="s">
        <v>72</v>
      </c>
      <c r="AD63" s="26">
        <f t="shared" si="13"/>
        <v>5005</v>
      </c>
      <c r="AE63" s="3" t="s">
        <v>73</v>
      </c>
      <c r="AF63" s="26">
        <f t="shared" si="14"/>
        <v>4004</v>
      </c>
      <c r="AG63" s="3" t="s">
        <v>73</v>
      </c>
      <c r="AH63" s="26">
        <f t="shared" si="15"/>
        <v>4004</v>
      </c>
      <c r="AI63" s="3" t="s">
        <v>73</v>
      </c>
      <c r="AJ63" s="26">
        <f t="shared" si="16"/>
        <v>4004</v>
      </c>
      <c r="AK63" s="3" t="s">
        <v>74</v>
      </c>
      <c r="AL63" s="26">
        <f t="shared" si="17"/>
        <v>3003</v>
      </c>
      <c r="AM63" s="3" t="s">
        <v>73</v>
      </c>
      <c r="AN63" s="26">
        <f t="shared" si="18"/>
        <v>4004</v>
      </c>
      <c r="AO63" s="3" t="s">
        <v>73</v>
      </c>
      <c r="AP63" s="26">
        <f t="shared" si="19"/>
        <v>4004</v>
      </c>
      <c r="AQ63" s="3" t="s">
        <v>74</v>
      </c>
      <c r="AR63" s="26">
        <f t="shared" si="20"/>
        <v>3003</v>
      </c>
      <c r="AS63" s="3" t="s">
        <v>74</v>
      </c>
      <c r="AT63" s="26">
        <f t="shared" si="21"/>
        <v>3003</v>
      </c>
      <c r="AU63" s="3" t="s">
        <v>74</v>
      </c>
      <c r="AV63" s="26">
        <f t="shared" si="22"/>
        <v>3003</v>
      </c>
      <c r="AW63" s="3" t="s">
        <v>73</v>
      </c>
      <c r="AX63" s="26">
        <f t="shared" si="23"/>
        <v>4004</v>
      </c>
      <c r="AY63" s="3" t="s">
        <v>73</v>
      </c>
      <c r="AZ63" s="26">
        <f t="shared" si="24"/>
        <v>4004</v>
      </c>
      <c r="BA63" s="3" t="s">
        <v>73</v>
      </c>
      <c r="BB63" s="26">
        <f t="shared" si="25"/>
        <v>4004</v>
      </c>
      <c r="BC63" s="3" t="s">
        <v>75</v>
      </c>
      <c r="BD63" s="26">
        <f t="shared" si="26"/>
        <v>1001</v>
      </c>
      <c r="BE63" s="3" t="s">
        <v>75</v>
      </c>
      <c r="BF63" s="26">
        <f t="shared" si="27"/>
        <v>1001</v>
      </c>
      <c r="BG63" s="3" t="s">
        <v>75</v>
      </c>
      <c r="BH63" s="26">
        <f t="shared" si="28"/>
        <v>1001</v>
      </c>
      <c r="BI63" s="3" t="s">
        <v>75</v>
      </c>
      <c r="BJ63" s="26">
        <f t="shared" si="29"/>
        <v>1001</v>
      </c>
      <c r="BK63" s="3" t="s">
        <v>75</v>
      </c>
      <c r="BL63" s="26">
        <f t="shared" si="30"/>
        <v>1001</v>
      </c>
      <c r="BM63" s="3" t="s">
        <v>75</v>
      </c>
      <c r="BN63" s="26">
        <f t="shared" si="31"/>
        <v>1001</v>
      </c>
      <c r="BO63" s="3" t="s">
        <v>75</v>
      </c>
      <c r="BP63" s="26">
        <f t="shared" si="32"/>
        <v>1001</v>
      </c>
      <c r="BQ63" s="3" t="s">
        <v>80</v>
      </c>
      <c r="BR63" s="26">
        <f t="shared" si="33"/>
        <v>2002</v>
      </c>
      <c r="BS63" s="3" t="s">
        <v>80</v>
      </c>
      <c r="BT63" s="26">
        <f t="shared" si="34"/>
        <v>2002</v>
      </c>
      <c r="BU63" s="3" t="s">
        <v>80</v>
      </c>
      <c r="BV63" s="26">
        <f t="shared" si="35"/>
        <v>2002</v>
      </c>
      <c r="BW63" s="3" t="s">
        <v>74</v>
      </c>
      <c r="BX63" s="26">
        <f t="shared" si="36"/>
        <v>3003</v>
      </c>
      <c r="BY63" s="3" t="s">
        <v>75</v>
      </c>
      <c r="BZ63" s="26">
        <f t="shared" si="37"/>
        <v>1001</v>
      </c>
      <c r="CA63" s="3" t="s">
        <v>74</v>
      </c>
      <c r="CB63" s="26">
        <f t="shared" si="38"/>
        <v>3003</v>
      </c>
      <c r="CC63" s="3" t="s">
        <v>74</v>
      </c>
      <c r="CD63" s="26">
        <f t="shared" si="39"/>
        <v>3003</v>
      </c>
      <c r="CE63" s="3" t="s">
        <v>72</v>
      </c>
      <c r="CF63" s="26">
        <f t="shared" si="40"/>
        <v>5005</v>
      </c>
      <c r="CG63" s="3" t="s">
        <v>72</v>
      </c>
      <c r="CH63" s="26">
        <f t="shared" si="41"/>
        <v>5005</v>
      </c>
      <c r="CI63" s="3" t="s">
        <v>73</v>
      </c>
      <c r="CJ63" s="26">
        <f t="shared" si="42"/>
        <v>4004</v>
      </c>
      <c r="CK63" s="3" t="s">
        <v>75</v>
      </c>
      <c r="CL63" s="26">
        <f t="shared" si="43"/>
        <v>1001</v>
      </c>
      <c r="CM63" s="3" t="s">
        <v>73</v>
      </c>
      <c r="CN63" s="26">
        <f t="shared" si="44"/>
        <v>4004</v>
      </c>
      <c r="CO63" s="3" t="s">
        <v>73</v>
      </c>
      <c r="CP63" s="26">
        <f t="shared" si="45"/>
        <v>4004</v>
      </c>
      <c r="CQ63" s="3" t="s">
        <v>75</v>
      </c>
      <c r="CR63" s="26">
        <f t="shared" si="46"/>
        <v>1001</v>
      </c>
      <c r="CS63" s="3" t="s">
        <v>72</v>
      </c>
      <c r="CT63" s="26">
        <f t="shared" si="47"/>
        <v>5005</v>
      </c>
      <c r="CU63" s="3" t="s">
        <v>75</v>
      </c>
      <c r="CV63" s="26">
        <f t="shared" si="48"/>
        <v>1001</v>
      </c>
      <c r="CW63" s="3" t="s">
        <v>75</v>
      </c>
      <c r="CX63" s="26">
        <f t="shared" si="49"/>
        <v>1001</v>
      </c>
      <c r="CY63" s="3" t="s">
        <v>72</v>
      </c>
      <c r="CZ63" s="26">
        <f t="shared" si="50"/>
        <v>5005</v>
      </c>
      <c r="DA63" s="3" t="s">
        <v>72</v>
      </c>
      <c r="DB63" s="26">
        <f t="shared" si="51"/>
        <v>5005</v>
      </c>
      <c r="DC63" s="3" t="s">
        <v>75</v>
      </c>
      <c r="DD63" s="26">
        <f t="shared" si="52"/>
        <v>1001</v>
      </c>
      <c r="DE63" s="3" t="s">
        <v>75</v>
      </c>
      <c r="DF63" s="26">
        <f t="shared" si="53"/>
        <v>1001</v>
      </c>
      <c r="DG63" s="3" t="s">
        <v>75</v>
      </c>
      <c r="DH63" s="26">
        <f t="shared" si="54"/>
        <v>1001</v>
      </c>
      <c r="DI63" s="3" t="s">
        <v>74</v>
      </c>
      <c r="DJ63" s="26">
        <f t="shared" si="55"/>
        <v>3003</v>
      </c>
      <c r="DK63" s="3" t="s">
        <v>74</v>
      </c>
      <c r="DL63" s="26">
        <f t="shared" si="67"/>
        <v>3003</v>
      </c>
      <c r="DM63" s="3" t="s">
        <v>72</v>
      </c>
      <c r="DN63" s="26">
        <f t="shared" si="56"/>
        <v>5005</v>
      </c>
      <c r="DO63" s="3" t="s">
        <v>73</v>
      </c>
      <c r="DP63" s="26">
        <f t="shared" si="57"/>
        <v>4004</v>
      </c>
      <c r="DQ63" s="3" t="s">
        <v>74</v>
      </c>
      <c r="DR63" s="26">
        <f t="shared" si="58"/>
        <v>3003</v>
      </c>
      <c r="DS63" s="3" t="s">
        <v>73</v>
      </c>
      <c r="DT63" s="26">
        <f t="shared" si="59"/>
        <v>4004</v>
      </c>
      <c r="DU63" s="3" t="s">
        <v>73</v>
      </c>
      <c r="DV63" s="26">
        <f t="shared" si="60"/>
        <v>4004</v>
      </c>
      <c r="DW63" s="3" t="s">
        <v>72</v>
      </c>
      <c r="DX63" s="26">
        <f t="shared" si="61"/>
        <v>5005</v>
      </c>
      <c r="DY63" s="3" t="s">
        <v>72</v>
      </c>
      <c r="DZ63" s="26">
        <f t="shared" si="62"/>
        <v>5005</v>
      </c>
      <c r="EA63" s="3" t="s">
        <v>72</v>
      </c>
      <c r="EB63" s="26">
        <f t="shared" si="63"/>
        <v>5005</v>
      </c>
      <c r="EC63" s="3" t="s">
        <v>73</v>
      </c>
      <c r="ED63" s="26">
        <f t="shared" si="64"/>
        <v>4004</v>
      </c>
      <c r="EE63" s="3" t="s">
        <v>73</v>
      </c>
      <c r="EF63" s="26">
        <f t="shared" si="65"/>
        <v>4004</v>
      </c>
      <c r="EG63" s="3" t="s">
        <v>72</v>
      </c>
      <c r="EH63" s="26">
        <f t="shared" si="66"/>
        <v>5005</v>
      </c>
    </row>
    <row r="64" spans="1:138" ht="13.2" x14ac:dyDescent="0.25">
      <c r="A64" s="2">
        <v>44251.72263773148</v>
      </c>
      <c r="B64" s="3" t="s">
        <v>86</v>
      </c>
      <c r="C64" s="20">
        <f>VLOOKUP(B64,'Parte 1'!$C$5:$D$11,2,FALSE)</f>
        <v>10001</v>
      </c>
      <c r="D64" s="3" t="s">
        <v>76</v>
      </c>
      <c r="E64" s="20">
        <f t="shared" si="0"/>
        <v>11</v>
      </c>
      <c r="F64" s="20">
        <f t="shared" si="1"/>
        <v>110011</v>
      </c>
      <c r="G64" s="3">
        <v>1</v>
      </c>
      <c r="H64" s="22">
        <f t="shared" si="2"/>
        <v>110011</v>
      </c>
      <c r="I64" s="3" t="s">
        <v>70</v>
      </c>
      <c r="J64" s="20">
        <f t="shared" si="3"/>
        <v>550055</v>
      </c>
      <c r="K64" s="3"/>
      <c r="L64" s="20">
        <f t="shared" si="4"/>
        <v>0</v>
      </c>
      <c r="M64" s="3" t="s">
        <v>85</v>
      </c>
      <c r="N64" s="20">
        <f t="shared" si="5"/>
        <v>330033</v>
      </c>
      <c r="O64" s="7" t="s">
        <v>72</v>
      </c>
      <c r="P64" s="26">
        <f t="shared" si="6"/>
        <v>550055</v>
      </c>
      <c r="Q64" s="3" t="s">
        <v>72</v>
      </c>
      <c r="R64" s="26">
        <f t="shared" si="7"/>
        <v>550055</v>
      </c>
      <c r="S64" s="3" t="s">
        <v>72</v>
      </c>
      <c r="T64" s="26">
        <f t="shared" si="8"/>
        <v>550055</v>
      </c>
      <c r="U64" s="3" t="s">
        <v>73</v>
      </c>
      <c r="V64" s="26">
        <f t="shared" si="9"/>
        <v>440044</v>
      </c>
      <c r="W64" s="3" t="s">
        <v>72</v>
      </c>
      <c r="X64" s="26">
        <f t="shared" si="10"/>
        <v>550055</v>
      </c>
      <c r="Y64" s="3" t="s">
        <v>73</v>
      </c>
      <c r="Z64" s="26">
        <f t="shared" si="11"/>
        <v>440044</v>
      </c>
      <c r="AA64" s="3" t="s">
        <v>72</v>
      </c>
      <c r="AB64" s="26">
        <f t="shared" si="12"/>
        <v>550055</v>
      </c>
      <c r="AC64" s="3" t="s">
        <v>72</v>
      </c>
      <c r="AD64" s="26">
        <f t="shared" si="13"/>
        <v>550055</v>
      </c>
      <c r="AE64" s="3" t="s">
        <v>72</v>
      </c>
      <c r="AF64" s="26">
        <f t="shared" si="14"/>
        <v>550055</v>
      </c>
      <c r="AG64" s="3" t="s">
        <v>72</v>
      </c>
      <c r="AH64" s="26">
        <f t="shared" si="15"/>
        <v>550055</v>
      </c>
      <c r="AI64" s="3" t="s">
        <v>73</v>
      </c>
      <c r="AJ64" s="26">
        <f t="shared" si="16"/>
        <v>440044</v>
      </c>
      <c r="AK64" s="3" t="s">
        <v>72</v>
      </c>
      <c r="AL64" s="26">
        <f t="shared" si="17"/>
        <v>550055</v>
      </c>
      <c r="AM64" s="3" t="s">
        <v>72</v>
      </c>
      <c r="AN64" s="26">
        <f t="shared" si="18"/>
        <v>550055</v>
      </c>
      <c r="AO64" s="3" t="s">
        <v>73</v>
      </c>
      <c r="AP64" s="26">
        <f t="shared" si="19"/>
        <v>440044</v>
      </c>
      <c r="AQ64" s="3" t="s">
        <v>72</v>
      </c>
      <c r="AR64" s="26">
        <f t="shared" si="20"/>
        <v>550055</v>
      </c>
      <c r="AS64" s="3" t="s">
        <v>72</v>
      </c>
      <c r="AT64" s="26">
        <f t="shared" si="21"/>
        <v>550055</v>
      </c>
      <c r="AU64" s="3" t="s">
        <v>73</v>
      </c>
      <c r="AV64" s="26">
        <f t="shared" si="22"/>
        <v>440044</v>
      </c>
      <c r="AW64" s="3" t="s">
        <v>72</v>
      </c>
      <c r="AX64" s="26">
        <f t="shared" si="23"/>
        <v>550055</v>
      </c>
      <c r="AY64" s="3" t="s">
        <v>73</v>
      </c>
      <c r="AZ64" s="26">
        <f t="shared" si="24"/>
        <v>440044</v>
      </c>
      <c r="BA64" s="3" t="s">
        <v>72</v>
      </c>
      <c r="BB64" s="26">
        <f t="shared" si="25"/>
        <v>550055</v>
      </c>
      <c r="BC64" s="3" t="s">
        <v>72</v>
      </c>
      <c r="BD64" s="26">
        <f t="shared" si="26"/>
        <v>550055</v>
      </c>
      <c r="BE64" s="3" t="s">
        <v>74</v>
      </c>
      <c r="BF64" s="26">
        <f t="shared" si="27"/>
        <v>330033</v>
      </c>
      <c r="BG64" s="3" t="s">
        <v>73</v>
      </c>
      <c r="BH64" s="26">
        <f t="shared" si="28"/>
        <v>440044</v>
      </c>
      <c r="BI64" s="3" t="s">
        <v>73</v>
      </c>
      <c r="BJ64" s="26">
        <f t="shared" si="29"/>
        <v>440044</v>
      </c>
      <c r="BK64" s="3" t="s">
        <v>72</v>
      </c>
      <c r="BL64" s="26">
        <f t="shared" si="30"/>
        <v>550055</v>
      </c>
      <c r="BM64" s="3" t="s">
        <v>72</v>
      </c>
      <c r="BN64" s="26">
        <f t="shared" si="31"/>
        <v>550055</v>
      </c>
      <c r="BO64" s="3" t="s">
        <v>74</v>
      </c>
      <c r="BP64" s="26">
        <f t="shared" si="32"/>
        <v>330033</v>
      </c>
      <c r="BQ64" s="3" t="s">
        <v>73</v>
      </c>
      <c r="BR64" s="26">
        <f t="shared" si="33"/>
        <v>440044</v>
      </c>
      <c r="BS64" s="3" t="s">
        <v>73</v>
      </c>
      <c r="BT64" s="26">
        <f t="shared" si="34"/>
        <v>440044</v>
      </c>
      <c r="BU64" s="3" t="s">
        <v>73</v>
      </c>
      <c r="BV64" s="26">
        <f t="shared" si="35"/>
        <v>440044</v>
      </c>
      <c r="BW64" s="3" t="s">
        <v>72</v>
      </c>
      <c r="BX64" s="26">
        <f t="shared" si="36"/>
        <v>550055</v>
      </c>
      <c r="BY64" s="3" t="s">
        <v>73</v>
      </c>
      <c r="BZ64" s="26">
        <f t="shared" si="37"/>
        <v>440044</v>
      </c>
      <c r="CA64" s="3" t="s">
        <v>72</v>
      </c>
      <c r="CB64" s="26">
        <f t="shared" si="38"/>
        <v>550055</v>
      </c>
      <c r="CC64" s="3" t="s">
        <v>72</v>
      </c>
      <c r="CD64" s="26">
        <f t="shared" si="39"/>
        <v>550055</v>
      </c>
      <c r="CE64" s="3" t="s">
        <v>72</v>
      </c>
      <c r="CF64" s="26">
        <f t="shared" si="40"/>
        <v>550055</v>
      </c>
      <c r="CG64" s="3" t="s">
        <v>72</v>
      </c>
      <c r="CH64" s="26">
        <f t="shared" si="41"/>
        <v>550055</v>
      </c>
      <c r="CI64" s="3" t="s">
        <v>72</v>
      </c>
      <c r="CJ64" s="26">
        <f t="shared" si="42"/>
        <v>550055</v>
      </c>
      <c r="CK64" s="3" t="s">
        <v>72</v>
      </c>
      <c r="CL64" s="26">
        <f t="shared" si="43"/>
        <v>550055</v>
      </c>
      <c r="CM64" s="3" t="s">
        <v>72</v>
      </c>
      <c r="CN64" s="26">
        <f t="shared" si="44"/>
        <v>550055</v>
      </c>
      <c r="CO64" s="3" t="s">
        <v>72</v>
      </c>
      <c r="CP64" s="26">
        <f t="shared" si="45"/>
        <v>550055</v>
      </c>
      <c r="CQ64" s="3" t="s">
        <v>72</v>
      </c>
      <c r="CR64" s="26">
        <f t="shared" si="46"/>
        <v>550055</v>
      </c>
      <c r="CS64" s="3" t="s">
        <v>72</v>
      </c>
      <c r="CT64" s="26">
        <f t="shared" si="47"/>
        <v>550055</v>
      </c>
      <c r="CU64" s="3" t="s">
        <v>72</v>
      </c>
      <c r="CV64" s="26">
        <f t="shared" si="48"/>
        <v>550055</v>
      </c>
      <c r="CW64" s="3" t="s">
        <v>73</v>
      </c>
      <c r="CX64" s="26">
        <f t="shared" si="49"/>
        <v>440044</v>
      </c>
      <c r="CY64" s="3" t="s">
        <v>72</v>
      </c>
      <c r="CZ64" s="26">
        <f t="shared" si="50"/>
        <v>550055</v>
      </c>
      <c r="DA64" s="3" t="s">
        <v>75</v>
      </c>
      <c r="DB64" s="26">
        <f t="shared" si="51"/>
        <v>110011</v>
      </c>
      <c r="DC64" s="3" t="s">
        <v>75</v>
      </c>
      <c r="DD64" s="26">
        <f t="shared" si="52"/>
        <v>110011</v>
      </c>
      <c r="DE64" s="3" t="s">
        <v>75</v>
      </c>
      <c r="DF64" s="26">
        <f t="shared" si="53"/>
        <v>110011</v>
      </c>
      <c r="DG64" s="3" t="s">
        <v>75</v>
      </c>
      <c r="DH64" s="26">
        <f t="shared" si="54"/>
        <v>110011</v>
      </c>
      <c r="DI64" s="3" t="s">
        <v>72</v>
      </c>
      <c r="DJ64" s="26">
        <f t="shared" si="55"/>
        <v>550055</v>
      </c>
      <c r="DK64" s="3" t="s">
        <v>72</v>
      </c>
      <c r="DL64" s="26">
        <f t="shared" si="67"/>
        <v>550055</v>
      </c>
      <c r="DM64" s="3" t="s">
        <v>72</v>
      </c>
      <c r="DN64" s="26">
        <f t="shared" si="56"/>
        <v>550055</v>
      </c>
      <c r="DO64" s="3" t="s">
        <v>72</v>
      </c>
      <c r="DP64" s="26">
        <f t="shared" si="57"/>
        <v>550055</v>
      </c>
      <c r="DQ64" s="3" t="s">
        <v>73</v>
      </c>
      <c r="DR64" s="26">
        <f t="shared" si="58"/>
        <v>440044</v>
      </c>
      <c r="DS64" s="3" t="s">
        <v>72</v>
      </c>
      <c r="DT64" s="26">
        <f t="shared" si="59"/>
        <v>550055</v>
      </c>
      <c r="DU64" s="3" t="s">
        <v>72</v>
      </c>
      <c r="DV64" s="26">
        <f t="shared" si="60"/>
        <v>550055</v>
      </c>
      <c r="DW64" s="3" t="s">
        <v>72</v>
      </c>
      <c r="DX64" s="26">
        <f t="shared" si="61"/>
        <v>550055</v>
      </c>
      <c r="DY64" s="3" t="s">
        <v>72</v>
      </c>
      <c r="DZ64" s="26">
        <f t="shared" si="62"/>
        <v>550055</v>
      </c>
      <c r="EA64" s="3" t="s">
        <v>72</v>
      </c>
      <c r="EB64" s="26">
        <f t="shared" si="63"/>
        <v>550055</v>
      </c>
      <c r="EC64" s="3" t="s">
        <v>72</v>
      </c>
      <c r="ED64" s="26">
        <f t="shared" si="64"/>
        <v>550055</v>
      </c>
      <c r="EE64" s="3" t="s">
        <v>72</v>
      </c>
      <c r="EF64" s="26">
        <f t="shared" si="65"/>
        <v>550055</v>
      </c>
      <c r="EG64" s="3" t="s">
        <v>72</v>
      </c>
      <c r="EH64" s="26">
        <f t="shared" si="66"/>
        <v>550055</v>
      </c>
    </row>
    <row r="65" spans="1:138" ht="13.2" x14ac:dyDescent="0.25">
      <c r="A65" s="2">
        <v>44251.732557708332</v>
      </c>
      <c r="B65" s="3" t="s">
        <v>84</v>
      </c>
      <c r="C65" s="20">
        <f>VLOOKUP(B65,'Parte 1'!$C$5:$D$11,2,FALSE)</f>
        <v>1</v>
      </c>
      <c r="D65" s="3" t="s">
        <v>76</v>
      </c>
      <c r="E65" s="20">
        <f t="shared" si="0"/>
        <v>11</v>
      </c>
      <c r="F65" s="20">
        <f t="shared" si="1"/>
        <v>11</v>
      </c>
      <c r="G65" s="3">
        <v>8</v>
      </c>
      <c r="H65" s="22">
        <f t="shared" si="2"/>
        <v>88</v>
      </c>
      <c r="I65" s="3" t="s">
        <v>70</v>
      </c>
      <c r="J65" s="20">
        <f t="shared" si="3"/>
        <v>55</v>
      </c>
      <c r="K65" s="3"/>
      <c r="L65" s="20">
        <f t="shared" si="4"/>
        <v>0</v>
      </c>
      <c r="M65" s="3" t="s">
        <v>71</v>
      </c>
      <c r="N65" s="20">
        <f t="shared" si="5"/>
        <v>44</v>
      </c>
      <c r="O65" s="7" t="s">
        <v>72</v>
      </c>
      <c r="P65" s="26">
        <f t="shared" si="6"/>
        <v>55</v>
      </c>
      <c r="Q65" s="3" t="s">
        <v>72</v>
      </c>
      <c r="R65" s="26">
        <f t="shared" si="7"/>
        <v>55</v>
      </c>
      <c r="S65" s="3" t="s">
        <v>72</v>
      </c>
      <c r="T65" s="26">
        <f t="shared" si="8"/>
        <v>55</v>
      </c>
      <c r="U65" s="3" t="s">
        <v>72</v>
      </c>
      <c r="V65" s="26">
        <f t="shared" si="9"/>
        <v>55</v>
      </c>
      <c r="W65" s="3" t="s">
        <v>72</v>
      </c>
      <c r="X65" s="26">
        <f t="shared" si="10"/>
        <v>55</v>
      </c>
      <c r="Y65" s="3" t="s">
        <v>72</v>
      </c>
      <c r="Z65" s="26">
        <f t="shared" si="11"/>
        <v>55</v>
      </c>
      <c r="AA65" s="3" t="s">
        <v>72</v>
      </c>
      <c r="AB65" s="26">
        <f t="shared" si="12"/>
        <v>55</v>
      </c>
      <c r="AC65" s="3" t="s">
        <v>73</v>
      </c>
      <c r="AD65" s="26">
        <f t="shared" si="13"/>
        <v>44</v>
      </c>
      <c r="AE65" s="3" t="s">
        <v>73</v>
      </c>
      <c r="AF65" s="26">
        <f t="shared" si="14"/>
        <v>44</v>
      </c>
      <c r="AG65" s="3" t="s">
        <v>73</v>
      </c>
      <c r="AH65" s="26">
        <f t="shared" si="15"/>
        <v>44</v>
      </c>
      <c r="AI65" s="3" t="s">
        <v>72</v>
      </c>
      <c r="AJ65" s="26">
        <f t="shared" si="16"/>
        <v>55</v>
      </c>
      <c r="AK65" s="3" t="s">
        <v>73</v>
      </c>
      <c r="AL65" s="26">
        <f t="shared" si="17"/>
        <v>44</v>
      </c>
      <c r="AM65" s="3" t="s">
        <v>72</v>
      </c>
      <c r="AN65" s="26">
        <f t="shared" si="18"/>
        <v>55</v>
      </c>
      <c r="AO65" s="3" t="s">
        <v>73</v>
      </c>
      <c r="AP65" s="26">
        <f t="shared" si="19"/>
        <v>44</v>
      </c>
      <c r="AQ65" s="3" t="s">
        <v>73</v>
      </c>
      <c r="AR65" s="26">
        <f t="shared" si="20"/>
        <v>44</v>
      </c>
      <c r="AS65" s="3" t="s">
        <v>73</v>
      </c>
      <c r="AT65" s="26">
        <f t="shared" si="21"/>
        <v>44</v>
      </c>
      <c r="AU65" s="3" t="s">
        <v>73</v>
      </c>
      <c r="AV65" s="26">
        <f t="shared" si="22"/>
        <v>44</v>
      </c>
      <c r="AW65" s="3" t="s">
        <v>73</v>
      </c>
      <c r="AX65" s="26">
        <f t="shared" si="23"/>
        <v>44</v>
      </c>
      <c r="AY65" s="3" t="s">
        <v>73</v>
      </c>
      <c r="AZ65" s="26">
        <f t="shared" si="24"/>
        <v>44</v>
      </c>
      <c r="BA65" s="3" t="s">
        <v>73</v>
      </c>
      <c r="BB65" s="26">
        <f t="shared" si="25"/>
        <v>44</v>
      </c>
      <c r="BC65" s="3" t="s">
        <v>73</v>
      </c>
      <c r="BD65" s="26">
        <f t="shared" si="26"/>
        <v>44</v>
      </c>
      <c r="BE65" s="3" t="s">
        <v>73</v>
      </c>
      <c r="BF65" s="26">
        <f t="shared" si="27"/>
        <v>44</v>
      </c>
      <c r="BG65" s="3" t="s">
        <v>73</v>
      </c>
      <c r="BH65" s="26">
        <f t="shared" si="28"/>
        <v>44</v>
      </c>
      <c r="BI65" s="3" t="s">
        <v>73</v>
      </c>
      <c r="BJ65" s="26">
        <f t="shared" si="29"/>
        <v>44</v>
      </c>
      <c r="BK65" s="3" t="s">
        <v>73</v>
      </c>
      <c r="BL65" s="26">
        <f t="shared" si="30"/>
        <v>44</v>
      </c>
      <c r="BM65" s="3" t="s">
        <v>73</v>
      </c>
      <c r="BN65" s="26">
        <f t="shared" si="31"/>
        <v>44</v>
      </c>
      <c r="BO65" s="3" t="s">
        <v>73</v>
      </c>
      <c r="BP65" s="26">
        <f t="shared" si="32"/>
        <v>44</v>
      </c>
      <c r="BQ65" s="3" t="s">
        <v>73</v>
      </c>
      <c r="BR65" s="26">
        <f t="shared" si="33"/>
        <v>44</v>
      </c>
      <c r="BS65" s="3" t="s">
        <v>73</v>
      </c>
      <c r="BT65" s="26">
        <f t="shared" si="34"/>
        <v>44</v>
      </c>
      <c r="BU65" s="3" t="s">
        <v>73</v>
      </c>
      <c r="BV65" s="26">
        <f t="shared" si="35"/>
        <v>44</v>
      </c>
      <c r="BW65" s="3" t="s">
        <v>73</v>
      </c>
      <c r="BX65" s="26">
        <f t="shared" si="36"/>
        <v>44</v>
      </c>
      <c r="BY65" s="3" t="s">
        <v>73</v>
      </c>
      <c r="BZ65" s="26">
        <f t="shared" si="37"/>
        <v>44</v>
      </c>
      <c r="CA65" s="3" t="s">
        <v>73</v>
      </c>
      <c r="CB65" s="26">
        <f t="shared" si="38"/>
        <v>44</v>
      </c>
      <c r="CC65" s="3" t="s">
        <v>73</v>
      </c>
      <c r="CD65" s="26">
        <f t="shared" si="39"/>
        <v>44</v>
      </c>
      <c r="CE65" s="3" t="s">
        <v>74</v>
      </c>
      <c r="CF65" s="26">
        <f t="shared" si="40"/>
        <v>33</v>
      </c>
      <c r="CG65" s="3" t="s">
        <v>74</v>
      </c>
      <c r="CH65" s="26">
        <f t="shared" si="41"/>
        <v>33</v>
      </c>
      <c r="CI65" s="3" t="s">
        <v>73</v>
      </c>
      <c r="CJ65" s="26">
        <f t="shared" si="42"/>
        <v>44</v>
      </c>
      <c r="CK65" s="3" t="s">
        <v>73</v>
      </c>
      <c r="CL65" s="26">
        <f t="shared" si="43"/>
        <v>44</v>
      </c>
      <c r="CM65" s="3" t="s">
        <v>73</v>
      </c>
      <c r="CN65" s="26">
        <f t="shared" si="44"/>
        <v>44</v>
      </c>
      <c r="CO65" s="3" t="s">
        <v>73</v>
      </c>
      <c r="CP65" s="26">
        <f t="shared" si="45"/>
        <v>44</v>
      </c>
      <c r="CQ65" s="3" t="s">
        <v>73</v>
      </c>
      <c r="CR65" s="26">
        <f t="shared" si="46"/>
        <v>44</v>
      </c>
      <c r="CS65" s="3" t="s">
        <v>72</v>
      </c>
      <c r="CT65" s="26">
        <f t="shared" si="47"/>
        <v>55</v>
      </c>
      <c r="CU65" s="3" t="s">
        <v>73</v>
      </c>
      <c r="CV65" s="26">
        <f t="shared" si="48"/>
        <v>44</v>
      </c>
      <c r="CW65" s="3" t="s">
        <v>73</v>
      </c>
      <c r="CX65" s="26">
        <f t="shared" si="49"/>
        <v>44</v>
      </c>
      <c r="CY65" s="3" t="s">
        <v>73</v>
      </c>
      <c r="CZ65" s="26">
        <f t="shared" si="50"/>
        <v>44</v>
      </c>
      <c r="DA65" s="3" t="s">
        <v>75</v>
      </c>
      <c r="DB65" s="26">
        <f t="shared" si="51"/>
        <v>11</v>
      </c>
      <c r="DC65" s="3" t="s">
        <v>75</v>
      </c>
      <c r="DD65" s="26">
        <f t="shared" si="52"/>
        <v>11</v>
      </c>
      <c r="DE65" s="3" t="s">
        <v>75</v>
      </c>
      <c r="DF65" s="26">
        <f t="shared" si="53"/>
        <v>11</v>
      </c>
      <c r="DG65" s="3" t="s">
        <v>75</v>
      </c>
      <c r="DH65" s="26">
        <f t="shared" si="54"/>
        <v>11</v>
      </c>
      <c r="DI65" s="3" t="s">
        <v>73</v>
      </c>
      <c r="DJ65" s="26">
        <f t="shared" si="55"/>
        <v>44</v>
      </c>
      <c r="DK65" s="3" t="s">
        <v>73</v>
      </c>
      <c r="DL65" s="26">
        <f t="shared" si="67"/>
        <v>44</v>
      </c>
      <c r="DM65" s="3" t="s">
        <v>72</v>
      </c>
      <c r="DN65" s="26">
        <f t="shared" si="56"/>
        <v>55</v>
      </c>
      <c r="DO65" s="3" t="s">
        <v>72</v>
      </c>
      <c r="DP65" s="26">
        <f t="shared" si="57"/>
        <v>55</v>
      </c>
      <c r="DQ65" s="3" t="s">
        <v>72</v>
      </c>
      <c r="DR65" s="26">
        <f t="shared" si="58"/>
        <v>55</v>
      </c>
      <c r="DS65" s="3" t="s">
        <v>72</v>
      </c>
      <c r="DT65" s="26">
        <f t="shared" si="59"/>
        <v>55</v>
      </c>
      <c r="DU65" s="3" t="s">
        <v>72</v>
      </c>
      <c r="DV65" s="26">
        <f t="shared" si="60"/>
        <v>55</v>
      </c>
      <c r="DW65" s="3" t="s">
        <v>72</v>
      </c>
      <c r="DX65" s="26">
        <f t="shared" si="61"/>
        <v>55</v>
      </c>
      <c r="DY65" s="3" t="s">
        <v>72</v>
      </c>
      <c r="DZ65" s="26">
        <f t="shared" si="62"/>
        <v>55</v>
      </c>
      <c r="EA65" s="3" t="s">
        <v>72</v>
      </c>
      <c r="EB65" s="26">
        <f t="shared" si="63"/>
        <v>55</v>
      </c>
      <c r="EC65" s="3" t="s">
        <v>72</v>
      </c>
      <c r="ED65" s="26">
        <f t="shared" si="64"/>
        <v>55</v>
      </c>
      <c r="EE65" s="3" t="s">
        <v>73</v>
      </c>
      <c r="EF65" s="26">
        <f t="shared" si="65"/>
        <v>44</v>
      </c>
      <c r="EG65" s="3" t="s">
        <v>72</v>
      </c>
      <c r="EH65" s="26">
        <f t="shared" si="66"/>
        <v>55</v>
      </c>
    </row>
    <row r="66" spans="1:138" ht="13.2" x14ac:dyDescent="0.25">
      <c r="A66" s="2">
        <v>44251.736663171294</v>
      </c>
      <c r="B66" s="3" t="s">
        <v>81</v>
      </c>
      <c r="C66" s="20">
        <f>VLOOKUP(B66,'Parte 1'!$C$5:$D$11,2,FALSE)</f>
        <v>1000001</v>
      </c>
      <c r="D66" s="3" t="s">
        <v>69</v>
      </c>
      <c r="E66" s="20">
        <f t="shared" si="0"/>
        <v>1</v>
      </c>
      <c r="F66" s="20">
        <f t="shared" si="1"/>
        <v>1000001</v>
      </c>
      <c r="G66" s="3">
        <v>6</v>
      </c>
      <c r="H66" s="22">
        <f t="shared" si="2"/>
        <v>6000006</v>
      </c>
      <c r="I66" s="3" t="s">
        <v>70</v>
      </c>
      <c r="J66" s="20">
        <f t="shared" si="3"/>
        <v>5000005</v>
      </c>
      <c r="K66" s="3"/>
      <c r="L66" s="20">
        <f t="shared" si="4"/>
        <v>0</v>
      </c>
      <c r="M66" s="3" t="s">
        <v>85</v>
      </c>
      <c r="N66" s="20">
        <f t="shared" si="5"/>
        <v>3000003</v>
      </c>
      <c r="O66" s="7" t="s">
        <v>72</v>
      </c>
      <c r="P66" s="26">
        <f t="shared" si="6"/>
        <v>5000005</v>
      </c>
      <c r="Q66" s="3" t="s">
        <v>72</v>
      </c>
      <c r="R66" s="26">
        <f t="shared" si="7"/>
        <v>5000005</v>
      </c>
      <c r="S66" s="3" t="s">
        <v>72</v>
      </c>
      <c r="T66" s="26">
        <f t="shared" si="8"/>
        <v>5000005</v>
      </c>
      <c r="U66" s="3" t="s">
        <v>72</v>
      </c>
      <c r="V66" s="26">
        <f t="shared" si="9"/>
        <v>5000005</v>
      </c>
      <c r="W66" s="3" t="s">
        <v>72</v>
      </c>
      <c r="X66" s="26">
        <f t="shared" si="10"/>
        <v>5000005</v>
      </c>
      <c r="Y66" s="3" t="s">
        <v>72</v>
      </c>
      <c r="Z66" s="26">
        <f t="shared" si="11"/>
        <v>5000005</v>
      </c>
      <c r="AA66" s="3" t="s">
        <v>72</v>
      </c>
      <c r="AB66" s="26">
        <f t="shared" si="12"/>
        <v>5000005</v>
      </c>
      <c r="AC66" s="3" t="s">
        <v>72</v>
      </c>
      <c r="AD66" s="26">
        <f t="shared" si="13"/>
        <v>5000005</v>
      </c>
      <c r="AE66" s="3" t="s">
        <v>72</v>
      </c>
      <c r="AF66" s="26">
        <f t="shared" si="14"/>
        <v>5000005</v>
      </c>
      <c r="AG66" s="3" t="s">
        <v>72</v>
      </c>
      <c r="AH66" s="26">
        <f t="shared" si="15"/>
        <v>5000005</v>
      </c>
      <c r="AI66" s="3" t="s">
        <v>72</v>
      </c>
      <c r="AJ66" s="26">
        <f t="shared" si="16"/>
        <v>5000005</v>
      </c>
      <c r="AK66" s="3" t="s">
        <v>73</v>
      </c>
      <c r="AL66" s="26">
        <f t="shared" si="17"/>
        <v>4000004</v>
      </c>
      <c r="AM66" s="3" t="s">
        <v>72</v>
      </c>
      <c r="AN66" s="26">
        <f t="shared" si="18"/>
        <v>5000005</v>
      </c>
      <c r="AO66" s="3" t="s">
        <v>72</v>
      </c>
      <c r="AP66" s="26">
        <f t="shared" si="19"/>
        <v>5000005</v>
      </c>
      <c r="AQ66" s="3" t="s">
        <v>72</v>
      </c>
      <c r="AR66" s="26">
        <f t="shared" si="20"/>
        <v>5000005</v>
      </c>
      <c r="AS66" s="3" t="s">
        <v>72</v>
      </c>
      <c r="AT66" s="26">
        <f t="shared" si="21"/>
        <v>5000005</v>
      </c>
      <c r="AU66" s="3" t="s">
        <v>72</v>
      </c>
      <c r="AV66" s="26">
        <f t="shared" si="22"/>
        <v>5000005</v>
      </c>
      <c r="AW66" s="3" t="s">
        <v>72</v>
      </c>
      <c r="AX66" s="26">
        <f t="shared" si="23"/>
        <v>5000005</v>
      </c>
      <c r="AY66" s="3" t="s">
        <v>72</v>
      </c>
      <c r="AZ66" s="26">
        <f t="shared" si="24"/>
        <v>5000005</v>
      </c>
      <c r="BA66" s="3" t="s">
        <v>72</v>
      </c>
      <c r="BB66" s="26">
        <f t="shared" si="25"/>
        <v>5000005</v>
      </c>
      <c r="BC66" s="3" t="s">
        <v>72</v>
      </c>
      <c r="BD66" s="26">
        <f t="shared" si="26"/>
        <v>5000005</v>
      </c>
      <c r="BE66" s="3" t="s">
        <v>72</v>
      </c>
      <c r="BF66" s="26">
        <f t="shared" si="27"/>
        <v>5000005</v>
      </c>
      <c r="BG66" s="3" t="s">
        <v>72</v>
      </c>
      <c r="BH66" s="26">
        <f t="shared" si="28"/>
        <v>5000005</v>
      </c>
      <c r="BI66" s="3" t="s">
        <v>72</v>
      </c>
      <c r="BJ66" s="26">
        <f t="shared" si="29"/>
        <v>5000005</v>
      </c>
      <c r="BK66" s="3" t="s">
        <v>72</v>
      </c>
      <c r="BL66" s="26">
        <f t="shared" si="30"/>
        <v>5000005</v>
      </c>
      <c r="BM66" s="3" t="s">
        <v>72</v>
      </c>
      <c r="BN66" s="26">
        <f t="shared" si="31"/>
        <v>5000005</v>
      </c>
      <c r="BO66" s="3" t="s">
        <v>72</v>
      </c>
      <c r="BP66" s="26">
        <f t="shared" si="32"/>
        <v>5000005</v>
      </c>
      <c r="BQ66" s="3" t="s">
        <v>75</v>
      </c>
      <c r="BR66" s="26">
        <f t="shared" si="33"/>
        <v>1000001</v>
      </c>
      <c r="BS66" s="3" t="s">
        <v>75</v>
      </c>
      <c r="BT66" s="26">
        <f t="shared" si="34"/>
        <v>1000001</v>
      </c>
      <c r="BU66" s="3" t="s">
        <v>75</v>
      </c>
      <c r="BV66" s="26">
        <f t="shared" si="35"/>
        <v>1000001</v>
      </c>
      <c r="BW66" s="3" t="s">
        <v>75</v>
      </c>
      <c r="BX66" s="26">
        <f t="shared" si="36"/>
        <v>1000001</v>
      </c>
      <c r="BY66" s="3" t="s">
        <v>75</v>
      </c>
      <c r="BZ66" s="26">
        <f t="shared" si="37"/>
        <v>1000001</v>
      </c>
      <c r="CA66" s="3" t="s">
        <v>75</v>
      </c>
      <c r="CB66" s="26">
        <f t="shared" si="38"/>
        <v>1000001</v>
      </c>
      <c r="CC66" s="3" t="s">
        <v>75</v>
      </c>
      <c r="CD66" s="26">
        <f t="shared" si="39"/>
        <v>1000001</v>
      </c>
      <c r="CE66" s="3" t="s">
        <v>72</v>
      </c>
      <c r="CF66" s="26">
        <f t="shared" si="40"/>
        <v>5000005</v>
      </c>
      <c r="CG66" s="3" t="s">
        <v>72</v>
      </c>
      <c r="CH66" s="26">
        <f t="shared" si="41"/>
        <v>5000005</v>
      </c>
      <c r="CI66" s="3" t="s">
        <v>72</v>
      </c>
      <c r="CJ66" s="26">
        <f t="shared" si="42"/>
        <v>5000005</v>
      </c>
      <c r="CK66" s="3" t="s">
        <v>72</v>
      </c>
      <c r="CL66" s="26">
        <f t="shared" si="43"/>
        <v>5000005</v>
      </c>
      <c r="CM66" s="3" t="s">
        <v>72</v>
      </c>
      <c r="CN66" s="26">
        <f t="shared" si="44"/>
        <v>5000005</v>
      </c>
      <c r="CO66" s="3" t="s">
        <v>72</v>
      </c>
      <c r="CP66" s="26">
        <f t="shared" si="45"/>
        <v>5000005</v>
      </c>
      <c r="CQ66" s="3" t="s">
        <v>72</v>
      </c>
      <c r="CR66" s="26">
        <f t="shared" si="46"/>
        <v>5000005</v>
      </c>
      <c r="CS66" s="3" t="s">
        <v>72</v>
      </c>
      <c r="CT66" s="26">
        <f t="shared" si="47"/>
        <v>5000005</v>
      </c>
      <c r="CU66" s="3" t="s">
        <v>75</v>
      </c>
      <c r="CV66" s="26">
        <f t="shared" si="48"/>
        <v>1000001</v>
      </c>
      <c r="CW66" s="3" t="s">
        <v>72</v>
      </c>
      <c r="CX66" s="26">
        <f t="shared" si="49"/>
        <v>5000005</v>
      </c>
      <c r="CY66" s="3" t="s">
        <v>72</v>
      </c>
      <c r="CZ66" s="26">
        <f t="shared" si="50"/>
        <v>5000005</v>
      </c>
      <c r="DA66" s="3" t="s">
        <v>72</v>
      </c>
      <c r="DB66" s="26">
        <f t="shared" si="51"/>
        <v>5000005</v>
      </c>
      <c r="DC66" s="3" t="s">
        <v>75</v>
      </c>
      <c r="DD66" s="26">
        <f t="shared" si="52"/>
        <v>1000001</v>
      </c>
      <c r="DE66" s="3" t="s">
        <v>75</v>
      </c>
      <c r="DF66" s="26">
        <f t="shared" si="53"/>
        <v>1000001</v>
      </c>
      <c r="DG66" s="3" t="s">
        <v>75</v>
      </c>
      <c r="DH66" s="26">
        <f t="shared" si="54"/>
        <v>1000001</v>
      </c>
      <c r="DI66" s="3" t="s">
        <v>72</v>
      </c>
      <c r="DJ66" s="26">
        <f t="shared" si="55"/>
        <v>5000005</v>
      </c>
      <c r="DK66" s="3" t="s">
        <v>72</v>
      </c>
      <c r="DL66" s="26">
        <f t="shared" si="67"/>
        <v>5000005</v>
      </c>
      <c r="DM66" s="3" t="s">
        <v>72</v>
      </c>
      <c r="DN66" s="26">
        <f t="shared" si="56"/>
        <v>5000005</v>
      </c>
      <c r="DO66" s="3" t="s">
        <v>72</v>
      </c>
      <c r="DP66" s="26">
        <f t="shared" si="57"/>
        <v>5000005</v>
      </c>
      <c r="DQ66" s="3" t="s">
        <v>72</v>
      </c>
      <c r="DR66" s="26">
        <f t="shared" si="58"/>
        <v>5000005</v>
      </c>
      <c r="DS66" s="3" t="s">
        <v>72</v>
      </c>
      <c r="DT66" s="26">
        <f t="shared" si="59"/>
        <v>5000005</v>
      </c>
      <c r="DU66" s="3" t="s">
        <v>72</v>
      </c>
      <c r="DV66" s="26">
        <f t="shared" si="60"/>
        <v>5000005</v>
      </c>
      <c r="DW66" s="3" t="s">
        <v>72</v>
      </c>
      <c r="DX66" s="26">
        <f t="shared" si="61"/>
        <v>5000005</v>
      </c>
      <c r="DY66" s="3" t="s">
        <v>72</v>
      </c>
      <c r="DZ66" s="26">
        <f t="shared" si="62"/>
        <v>5000005</v>
      </c>
      <c r="EA66" s="3" t="s">
        <v>72</v>
      </c>
      <c r="EB66" s="26">
        <f t="shared" si="63"/>
        <v>5000005</v>
      </c>
      <c r="EC66" s="3" t="s">
        <v>72</v>
      </c>
      <c r="ED66" s="26">
        <f t="shared" si="64"/>
        <v>5000005</v>
      </c>
      <c r="EE66" s="3" t="s">
        <v>72</v>
      </c>
      <c r="EF66" s="26">
        <f t="shared" si="65"/>
        <v>5000005</v>
      </c>
      <c r="EG66" s="3" t="s">
        <v>72</v>
      </c>
      <c r="EH66" s="26">
        <f t="shared" si="66"/>
        <v>5000005</v>
      </c>
    </row>
    <row r="67" spans="1:138" ht="13.2" x14ac:dyDescent="0.25">
      <c r="A67" s="2">
        <v>44251.739306967589</v>
      </c>
      <c r="B67" s="3" t="s">
        <v>68</v>
      </c>
      <c r="C67" s="20">
        <f>VLOOKUP(B67,'Parte 1'!$C$5:$D$11,2,FALSE)</f>
        <v>100001</v>
      </c>
      <c r="D67" s="3" t="s">
        <v>69</v>
      </c>
      <c r="E67" s="20">
        <f t="shared" ref="E67:E87" si="68">IF(D67="Mestrado",1,11)</f>
        <v>1</v>
      </c>
      <c r="F67" s="20">
        <f t="shared" ref="F67:F87" si="69">C67*E67</f>
        <v>100001</v>
      </c>
      <c r="G67" s="3">
        <v>10</v>
      </c>
      <c r="H67" s="22">
        <f t="shared" ref="H67:H87" si="70">C67*G67*E67</f>
        <v>1000010</v>
      </c>
      <c r="I67" s="3" t="s">
        <v>70</v>
      </c>
      <c r="J67" s="20">
        <f t="shared" ref="J67:J87" si="71">C67*E67*(IF(I67="Doutorado-Sanduíche",1,IF(I67="Dupla Titulação",2,IF(I67="Cotutela",3,IF(I67="Estágio Discente",4,IF(I67="Não",5,0))))))</f>
        <v>500005</v>
      </c>
      <c r="K67" s="3"/>
      <c r="L67" s="20">
        <f t="shared" ref="L67:L87" si="72">C67*E67*(IF(K67="Doutorado-Sanduíche",1,IF(K67="Dupla Titulação",2,IF(K67="Cotutela",3,IF(K67="Estágio Discente",4,IF(K67="Não",5,0))))))</f>
        <v>0</v>
      </c>
      <c r="M67" s="3" t="s">
        <v>85</v>
      </c>
      <c r="N67" s="20">
        <f t="shared" ref="N67:N87" si="73">C67*E67*(IF(M67="Baixíssimo",1,IF(M67="Baixo",2,IF(M67="Médio",3,IF(M67="Alto",4,IF(M67="Altíssimo",5,0))))))</f>
        <v>300003</v>
      </c>
      <c r="O67" s="7" t="s">
        <v>72</v>
      </c>
      <c r="P67" s="26">
        <f t="shared" ref="P67:P87" si="74">C67*E67*(IF(O67="Desconheço",1,IF(O67="Fraco",2,IF(O67="Regular",3,IF(O67="Bom",4,IF(O67="Muito Bom",5,0))))))</f>
        <v>500005</v>
      </c>
      <c r="Q67" s="3" t="s">
        <v>73</v>
      </c>
      <c r="R67" s="26">
        <f t="shared" ref="R67:R87" si="75">C67*E67*(IF(Q67="Desconheço",1,IF(Q67="Fraco",2,IF(Q67="Regular",3,IF(Q67="Bom",4,IF(Q67="Muito Bom",5,0))))))</f>
        <v>400004</v>
      </c>
      <c r="S67" s="3" t="s">
        <v>73</v>
      </c>
      <c r="T67" s="26">
        <f t="shared" ref="T67:T87" si="76">C67*E67*(IF(S67="Desconheço",1,IF(S67="Fraco",2,IF(S67="Regular",3,IF(S67="Bom",4,IF(S67="Muito Bom",5,0))))))</f>
        <v>400004</v>
      </c>
      <c r="U67" s="3" t="s">
        <v>73</v>
      </c>
      <c r="V67" s="26">
        <f t="shared" ref="V67:V87" si="77">C67*E67*(IF(U67="Desconheço",1,IF(U67="Fraco",2,IF(U67="Regular",3,IF(U67="Bom",4,IF(U67="Muito Bom",5,0))))))</f>
        <v>400004</v>
      </c>
      <c r="W67" s="3" t="s">
        <v>72</v>
      </c>
      <c r="X67" s="26">
        <f t="shared" ref="X67:X87" si="78">C67*E67*(IF(W67="Desconheço",1,IF(W67="Fraco",2,IF(W67="Regular",3,IF(W67="Bom",4,IF(W67="Muito Bom",5,0))))))</f>
        <v>500005</v>
      </c>
      <c r="Y67" s="3" t="s">
        <v>72</v>
      </c>
      <c r="Z67" s="26">
        <f t="shared" ref="Z67:Z87" si="79">C67*E67*(IF(Y67="Desconheço",1,IF(Y67="Fraco",2,IF(Y67="Regular",3,IF(Y67="Bom",4,IF(Y67="Muito Bom",5,0))))))</f>
        <v>500005</v>
      </c>
      <c r="AA67" s="3" t="s">
        <v>72</v>
      </c>
      <c r="AB67" s="26">
        <f t="shared" ref="AB67:AB87" si="80">C67*E67*(IF(AA67="Desconheço",1,IF(AA67="Fraco",2,IF(AA67="Regular",3,IF(AA67="Bom",4,IF(AA67="Muito Bom",5,0))))))</f>
        <v>500005</v>
      </c>
      <c r="AC67" s="3" t="s">
        <v>72</v>
      </c>
      <c r="AD67" s="26">
        <f t="shared" ref="AD67:AD87" si="81">C67*E67*(IF(AC67="Desconheço",1,IF(AC67="Fraco",2,IF(AC67="Regular",3,IF(AC67="Bom",4,IF(AC67="Muito Bom",5,0))))))</f>
        <v>500005</v>
      </c>
      <c r="AE67" s="3" t="s">
        <v>72</v>
      </c>
      <c r="AF67" s="26">
        <f t="shared" ref="AF67:AF87" si="82">C67*E67*(IF(AE67="Desconheço",1,IF(AE67="Fraco",2,IF(AE67="Regular",3,IF(AE67="Bom",4,IF(AE67="Muito Bom",5,0))))))</f>
        <v>500005</v>
      </c>
      <c r="AG67" s="3" t="s">
        <v>72</v>
      </c>
      <c r="AH67" s="26">
        <f t="shared" ref="AH67:AH87" si="83">C67*E67*(IF(AG67="Desconheço",1,IF(AG67="Fraco",2,IF(AG67="Regular",3,IF(AG67="Bom",4,IF(AG67="Muito Bom",5,0))))))</f>
        <v>500005</v>
      </c>
      <c r="AI67" s="3" t="s">
        <v>72</v>
      </c>
      <c r="AJ67" s="26">
        <f t="shared" ref="AJ67:AJ87" si="84">C67*E67*(IF(AI67="Desconheço",1,IF(AI67="Fraco",2,IF(AI67="Regular",3,IF(AI67="Bom",4,IF(AI67="Muito Bom",5,0))))))</f>
        <v>500005</v>
      </c>
      <c r="AK67" s="3" t="s">
        <v>73</v>
      </c>
      <c r="AL67" s="26">
        <f t="shared" ref="AL67:AL87" si="85">C67*E67*(IF(AK67="Desconheço",1,IF(AK67="Fraco",2,IF(AK67="Regular",3,IF(AK67="Bom",4,IF(AK67="Muito Bom",5,0))))))</f>
        <v>400004</v>
      </c>
      <c r="AM67" s="3" t="s">
        <v>72</v>
      </c>
      <c r="AN67" s="26">
        <f t="shared" ref="AN67:AN87" si="86">C67*E67*(IF(AM67="Desconheço",1,IF(AM67="Fraco",2,IF(AM67="Regular",3,IF(AM67="Bom",4,IF(AM67="Muito Bom",5,0))))))</f>
        <v>500005</v>
      </c>
      <c r="AO67" s="3" t="s">
        <v>72</v>
      </c>
      <c r="AP67" s="26">
        <f t="shared" ref="AP67:AP87" si="87">C67*E67*(IF(AO67="Desconheço",1,IF(AO67="Fraco",2,IF(AO67="Regular",3,IF(AO67="Bom",4,IF(AO67="Muito Bom",5,0))))))</f>
        <v>500005</v>
      </c>
      <c r="AQ67" s="3" t="s">
        <v>72</v>
      </c>
      <c r="AR67" s="26">
        <f t="shared" ref="AR67:AR87" si="88">C67*E67*(IF(AQ67="Desconheço",1,IF(AQ67="Fraco",2,IF(AQ67="Regular",3,IF(AQ67="Bom",4,IF(AQ67="Muito Bom",5,0))))))</f>
        <v>500005</v>
      </c>
      <c r="AS67" s="3" t="s">
        <v>72</v>
      </c>
      <c r="AT67" s="26">
        <f t="shared" ref="AT67:AT87" si="89">C67*E67*(IF(AS67="Desconheço",1,IF(AS67="Fraco",2,IF(AS67="Regular",3,IF(AS67="Bom",4,IF(AS67="Muito Bom",5,0))))))</f>
        <v>500005</v>
      </c>
      <c r="AU67" s="3" t="s">
        <v>73</v>
      </c>
      <c r="AV67" s="26">
        <f t="shared" ref="AV67:AV87" si="90">C67*E67*(IF(AU67="Desconheço",1,IF(AU67="Fraco",2,IF(AU67="Regular",3,IF(AU67="Bom",4,IF(AU67="Muito Bom",5,0))))))</f>
        <v>400004</v>
      </c>
      <c r="AW67" s="3" t="s">
        <v>72</v>
      </c>
      <c r="AX67" s="26">
        <f t="shared" ref="AX67:AX87" si="91">C67*E67*(IF(AW67="Desconheço",1,IF(AW67="Fraco",2,IF(AW67="Regular",3,IF(AW67="Bom",4,IF(AW67="Muito Bom",5,0))))))</f>
        <v>500005</v>
      </c>
      <c r="AY67" s="3" t="s">
        <v>72</v>
      </c>
      <c r="AZ67" s="26">
        <f t="shared" ref="AZ67:AZ87" si="92">C67*E67*(IF(AY67="Desconheço",1,IF(AY67="Fraco",2,IF(AY67="Regular",3,IF(AY67="Bom",4,IF(AY67="Muito Bom",5,0))))))</f>
        <v>500005</v>
      </c>
      <c r="BA67" s="3" t="s">
        <v>72</v>
      </c>
      <c r="BB67" s="26">
        <f t="shared" ref="BB67:BB87" si="93">C67*E67*(IF(BA67="Desconheço",1,IF(BA67="Fraco",2,IF(BA67="Regular",3,IF(BA67="Bom",4,IF(BA67="Muito Bom",5,0))))))</f>
        <v>500005</v>
      </c>
      <c r="BC67" s="3" t="s">
        <v>72</v>
      </c>
      <c r="BD67" s="26">
        <f t="shared" ref="BD67:BD87" si="94">C67*E67*(IF(BC67="Desconheço",1,IF(BC67="Fraco",2,IF(BC67="Regular",3,IF(BC67="Bom",4,IF(BC67="Muito Bom",5,0))))))</f>
        <v>500005</v>
      </c>
      <c r="BE67" s="3" t="s">
        <v>72</v>
      </c>
      <c r="BF67" s="26">
        <f t="shared" ref="BF67:BF87" si="95">C67*E67*(IF(BE67="Desconheço",1,IF(BE67="Fraco",2,IF(BE67="Regular",3,IF(BE67="Bom",4,IF(BE67="Muito Bom",5,0))))))</f>
        <v>500005</v>
      </c>
      <c r="BG67" s="3" t="s">
        <v>72</v>
      </c>
      <c r="BH67" s="26">
        <f t="shared" ref="BH67:BH87" si="96">C67*E67*(IF(BG67="Desconheço",1,IF(BG67="Fraco",2,IF(BG67="Regular",3,IF(BG67="Bom",4,IF(BG67="Muito Bom",5,0))))))</f>
        <v>500005</v>
      </c>
      <c r="BI67" s="3" t="s">
        <v>72</v>
      </c>
      <c r="BJ67" s="26">
        <f t="shared" ref="BJ67:BJ87" si="97">C67*E67*(IF(BI67="Desconheço",1,IF(BI67="Fraco",2,IF(BI67="Regular",3,IF(BI67="Bom",4,IF(BI67="Muito Bom",5,0))))))</f>
        <v>500005</v>
      </c>
      <c r="BK67" s="3" t="s">
        <v>72</v>
      </c>
      <c r="BL67" s="26">
        <f t="shared" ref="BL67:BL87" si="98">C67*E67*(IF(BK67="Desconheço",1,IF(BK67="Fraco",2,IF(BK67="Regular",3,IF(BK67="Bom",4,IF(BK67="Muito Bom",5,0))))))</f>
        <v>500005</v>
      </c>
      <c r="BM67" s="3" t="s">
        <v>72</v>
      </c>
      <c r="BN67" s="26">
        <f t="shared" ref="BN67:BN87" si="99">C67*E67*(IF(BM67="Desconheço",1,IF(BM67="Fraco",2,IF(BM67="Regular",3,IF(BM67="Bom",4,IF(BM67="Muito Bom",5,0))))))</f>
        <v>500005</v>
      </c>
      <c r="BO67" s="3" t="s">
        <v>72</v>
      </c>
      <c r="BP67" s="26">
        <f t="shared" ref="BP67:BP87" si="100">C67*E67*(IF(BO67="Desconheço",1,IF(BO67="Fraco",2,IF(BO67="Regular",3,IF(BO67="Bom",4,IF(BO67="Muito Bom",5,0))))))</f>
        <v>500005</v>
      </c>
      <c r="BQ67" s="3" t="s">
        <v>72</v>
      </c>
      <c r="BR67" s="26">
        <f t="shared" ref="BR67:BR87" si="101">C67*E67*(IF(BQ67="Desconheço",1,IF(BQ67="Fraco",2,IF(BQ67="Regular",3,IF(BQ67="Bom",4,IF(BQ67="Muito Bom",5,0))))))</f>
        <v>500005</v>
      </c>
      <c r="BS67" s="3" t="s">
        <v>72</v>
      </c>
      <c r="BT67" s="26">
        <f t="shared" ref="BT67:BT87" si="102">C67*E67*(IF(BS67="Desconheço",1,IF(BS67="Fraco",2,IF(BS67="Regular",3,IF(BS67="Bom",4,IF(BS67="Muito Bom",5,0))))))</f>
        <v>500005</v>
      </c>
      <c r="BU67" s="3" t="s">
        <v>72</v>
      </c>
      <c r="BV67" s="26">
        <f t="shared" ref="BV67:BV87" si="103">C67*E67*(IF(BU67="Desconheço",1,IF(BU67="Fraco",2,IF(BU67="Regular",3,IF(BU67="Bom",4,IF(BU67="Muito Bom",5,0))))))</f>
        <v>500005</v>
      </c>
      <c r="BW67" s="3" t="s">
        <v>72</v>
      </c>
      <c r="BX67" s="26">
        <f t="shared" ref="BX67:BX87" si="104">C67*E67*(IF(BW67="Desconheço",1,IF(BW67="Fraco",2,IF(BW67="Regular",3,IF(BW67="Bom",4,IF(BW67="Muito Bom",5,0))))))</f>
        <v>500005</v>
      </c>
      <c r="BY67" s="3" t="s">
        <v>72</v>
      </c>
      <c r="BZ67" s="26">
        <f t="shared" ref="BZ67:BZ87" si="105">C67*E67*(IF(BY67="Desconheço",1,IF(BY67="Fraco",2,IF(BY67="Regular",3,IF(BY67="Bom",4,IF(BY67="Muito Bom",5,0))))))</f>
        <v>500005</v>
      </c>
      <c r="CA67" s="3" t="s">
        <v>72</v>
      </c>
      <c r="CB67" s="26">
        <f t="shared" ref="CB67:CB87" si="106">C67*E67*(IF(CA67="Desconheço",1,IF(CA67="Fraco",2,IF(CA67="Regular",3,IF(CA67="Bom",4,IF(CA67="Muito Bom",5,0))))))</f>
        <v>500005</v>
      </c>
      <c r="CC67" s="3" t="s">
        <v>72</v>
      </c>
      <c r="CD67" s="26">
        <f t="shared" ref="CD67:CD87" si="107">C67*E67*(IF(CC67="Desconheço",1,IF(CC67="Fraco",2,IF(CC67="Regular",3,IF(CC67="Bom",4,IF(CC67="Muito Bom",5,0))))))</f>
        <v>500005</v>
      </c>
      <c r="CE67" s="3" t="s">
        <v>72</v>
      </c>
      <c r="CF67" s="26">
        <f t="shared" ref="CF67:CF87" si="108">C67*E67*(IF(CE67="Desconheço",1,IF(CE67="Fraco",2,IF(CE67="Regular",3,IF(CE67="Bom",4,IF(CE67="Muito Bom",5,0))))))</f>
        <v>500005</v>
      </c>
      <c r="CG67" s="3" t="s">
        <v>72</v>
      </c>
      <c r="CH67" s="26">
        <f t="shared" ref="CH67:CH87" si="109">C67*E67*(IF(CG67="Desconheço",1,IF(CG67="Fraco",2,IF(CG67="Regular",3,IF(CG67="Bom",4,IF(CG67="Muito Bom",5,0))))))</f>
        <v>500005</v>
      </c>
      <c r="CI67" s="3" t="s">
        <v>72</v>
      </c>
      <c r="CJ67" s="26">
        <f t="shared" ref="CJ67:CJ87" si="110">C67*E67*(IF(CI67="Desconheço",1,IF(CI67="Fraco",2,IF(CI67="Regular",3,IF(CI67="Bom",4,IF(CI67="Muito Bom",5,0))))))</f>
        <v>500005</v>
      </c>
      <c r="CK67" s="3" t="s">
        <v>72</v>
      </c>
      <c r="CL67" s="26">
        <f t="shared" ref="CL67:CL87" si="111">C67*E67*(IF(CK67="Desconheço",1,IF(CK67="Fraco",2,IF(CK67="Regular",3,IF(CK67="Bom",4,IF(CK67="Muito Bom",5,0))))))</f>
        <v>500005</v>
      </c>
      <c r="CM67" s="3" t="s">
        <v>73</v>
      </c>
      <c r="CN67" s="26">
        <f t="shared" ref="CN67:CN87" si="112">C67*E67*(IF(CM67="Desconheço",1,IF(CM67="Fraco",2,IF(CM67="Regular",3,IF(CM67="Bom",4,IF(CM67="Muito Bom",5,0))))))</f>
        <v>400004</v>
      </c>
      <c r="CO67" s="3" t="s">
        <v>73</v>
      </c>
      <c r="CP67" s="26">
        <f t="shared" ref="CP67:CP87" si="113">C67*E67*(IF(CO67="Desconheço",1,IF(CO67="Fraco",2,IF(CO67="Regular",3,IF(CO67="Bom",4,IF(CO67="Muito Bom",5,0))))))</f>
        <v>400004</v>
      </c>
      <c r="CQ67" s="3" t="s">
        <v>72</v>
      </c>
      <c r="CR67" s="26">
        <f t="shared" ref="CR67:CR87" si="114">C67*E67*(IF(CQ67="Desconheço",1,IF(CQ67="Fraco",2,IF(CQ67="Regular",3,IF(CQ67="Bom",4,IF(CQ67="Muito Bom",5,0))))))</f>
        <v>500005</v>
      </c>
      <c r="CS67" s="3" t="s">
        <v>72</v>
      </c>
      <c r="CT67" s="26">
        <f t="shared" ref="CT67:CT87" si="115">C67*E67*(IF(CS67="Desconheço",1,IF(CS67="Fraco",2,IF(CS67="Regular",3,IF(CS67="Bom",4,IF(CS67="Muito Bom",5,0))))))</f>
        <v>500005</v>
      </c>
      <c r="CU67" s="3" t="s">
        <v>72</v>
      </c>
      <c r="CV67" s="26">
        <f t="shared" ref="CV67:CV87" si="116">C67*E67*(IF(CU67="Desconheço",1,IF(CU67="Fraco",2,IF(CU67="Regular",3,IF(CU67="Bom",4,IF(CU67="Muito Bom",5,0))))))</f>
        <v>500005</v>
      </c>
      <c r="CW67" s="3" t="s">
        <v>72</v>
      </c>
      <c r="CX67" s="26">
        <f t="shared" ref="CX67:CX87" si="117">C67*E67*(IF(CW67="Desconheço",1,IF(CW67="Fraco",2,IF(CW67="Regular",3,IF(CW67="Bom",4,IF(CW67="Muito Bom",5,0))))))</f>
        <v>500005</v>
      </c>
      <c r="CY67" s="3" t="s">
        <v>72</v>
      </c>
      <c r="CZ67" s="26">
        <f t="shared" ref="CZ67:CZ87" si="118">C67*E67*(IF(CY67="Desconheço",1,IF(CY67="Fraco",2,IF(CY67="Regular",3,IF(CY67="Bom",4,IF(CY67="Muito Bom",5,0))))))</f>
        <v>500005</v>
      </c>
      <c r="DA67" s="3" t="s">
        <v>72</v>
      </c>
      <c r="DB67" s="26">
        <f t="shared" ref="DB67:DB87" si="119">C67*E67*(IF(DA67="Desconheço",1,IF(DA67="Fraco",2,IF(DA67="Regular",3,IF(DA67="Bom",4,IF(DA67="Muito Bom",5,0))))))</f>
        <v>500005</v>
      </c>
      <c r="DC67" s="3" t="s">
        <v>72</v>
      </c>
      <c r="DD67" s="26">
        <f t="shared" ref="DD67:DD87" si="120">C67*E67*(IF(DC67="Desconheço",1,IF(DC67="Fraco",2,IF(DC67="Regular",3,IF(DC67="Bom",4,IF(DC67="Muito Bom",5,0))))))</f>
        <v>500005</v>
      </c>
      <c r="DE67" s="3" t="s">
        <v>75</v>
      </c>
      <c r="DF67" s="26">
        <f t="shared" ref="DF67:DF87" si="121">C67*E67*(IF(DE67="Desconheço",1,IF(DE67="Fraco",2,IF(DE67="Regular",3,IF(DE67="Bom",4,IF(DE67="Muito Bom",5,0))))))</f>
        <v>100001</v>
      </c>
      <c r="DG67" s="3" t="s">
        <v>74</v>
      </c>
      <c r="DH67" s="26">
        <f t="shared" ref="DH67:DH87" si="122">C67*E67*(IF(DG67="Desconheço",1,IF(DG67="Fraco",2,IF(DG67="Regular",3,IF(DG67="Bom",4,IF(DG67="Muito Bom",5,0))))))</f>
        <v>300003</v>
      </c>
      <c r="DI67" s="3" t="s">
        <v>72</v>
      </c>
      <c r="DJ67" s="26">
        <f t="shared" ref="DJ67:DJ87" si="123">C67*E67*(IF(DI67="Desconheço",1,IF(DI67="Fraco",2,IF(DI67="Regular",3,IF(DI67="Bom",4,IF(DI67="Muito Bom",5,0))))))</f>
        <v>500005</v>
      </c>
      <c r="DK67" s="3" t="s">
        <v>72</v>
      </c>
      <c r="DL67" s="26">
        <f t="shared" si="67"/>
        <v>500005</v>
      </c>
      <c r="DM67" s="3" t="s">
        <v>72</v>
      </c>
      <c r="DN67" s="26">
        <f t="shared" ref="DN67:DN87" si="124">C67*E67*(IF(DM67="Desconheço",1,IF(DM67="Fraco",2,IF(DM67="Regular",3,IF(DM67="Bom",4,IF(DM67="Muito Bom",5,0))))))</f>
        <v>500005</v>
      </c>
      <c r="DO67" s="3" t="s">
        <v>72</v>
      </c>
      <c r="DP67" s="26">
        <f t="shared" ref="DP67:DP87" si="125">C67*E67*(IF(DO67="Desconheço",1,IF(DO67="Fraco",2,IF(DO67="Regular",3,IF(DO67="Bom",4,IF(DO67="Muito Bom",5,0))))))</f>
        <v>500005</v>
      </c>
      <c r="DQ67" s="3" t="s">
        <v>72</v>
      </c>
      <c r="DR67" s="26">
        <f t="shared" ref="DR67:DR87" si="126">C67*E67*(IF(DQ67="Desconheço",1,IF(DQ67="Fraco",2,IF(DQ67="Regular",3,IF(DQ67="Bom",4,IF(DQ67="Muito Bom",5,0))))))</f>
        <v>500005</v>
      </c>
      <c r="DS67" s="3" t="s">
        <v>72</v>
      </c>
      <c r="DT67" s="26">
        <f t="shared" ref="DT67:DT87" si="127">C67*E67*(IF(DS67="Desconheço",1,IF(DS67="Fraco",2,IF(DS67="Regular",3,IF(DS67="Bom",4,IF(DS67="Muito Bom",5,0))))))</f>
        <v>500005</v>
      </c>
      <c r="DU67" s="3" t="s">
        <v>72</v>
      </c>
      <c r="DV67" s="26">
        <f t="shared" ref="DV67:DV87" si="128">C67*E67*(IF(DU67="Desconheço",1,IF(DU67="Fraco",2,IF(DU67="Regular",3,IF(DU67="Bom",4,IF(DU67="Muito Bom",5,0))))))</f>
        <v>500005</v>
      </c>
      <c r="DW67" s="3" t="s">
        <v>72</v>
      </c>
      <c r="DX67" s="26">
        <f t="shared" ref="DX67:DX87" si="129">C67*E67*(IF(DW67="Desconheço",1,IF(DW67="Fraco",2,IF(DW67="Regular",3,IF(DW67="Bom",4,IF(DW67="Muito Bom",5,0))))))</f>
        <v>500005</v>
      </c>
      <c r="DY67" s="3" t="s">
        <v>72</v>
      </c>
      <c r="DZ67" s="26">
        <f t="shared" ref="DZ67:DZ87" si="130">C67*E67*(IF(DY67="Desconheço",1,IF(DY67="Fraco",2,IF(DY67="Regular",3,IF(DY67="Bom",4,IF(DY67="Muito Bom",5,0))))))</f>
        <v>500005</v>
      </c>
      <c r="EA67" s="3" t="s">
        <v>72</v>
      </c>
      <c r="EB67" s="26">
        <f t="shared" ref="EB67:EB87" si="131">C67*E67*(IF(EA67="Desconheço",1,IF(EA67="Fraco",2,IF(EA67="Regular",3,IF(EA67="Bom",4,IF(EA67="Muito Bom",5,0))))))</f>
        <v>500005</v>
      </c>
      <c r="EC67" s="3" t="s">
        <v>72</v>
      </c>
      <c r="ED67" s="26">
        <f t="shared" ref="ED67:ED87" si="132">C67*E67*(IF(EC67="Desconheço",1,IF(EC67="Fraco",2,IF(EC67="Regular",3,IF(EC67="Bom",4,IF(EC67="Muito Bom",5,0))))))</f>
        <v>500005</v>
      </c>
      <c r="EE67" s="3" t="s">
        <v>72</v>
      </c>
      <c r="EF67" s="26">
        <f t="shared" ref="EF67:EF87" si="133">C67*E67*(IF(EE67="Desconheço",1,IF(EE67="Fraco",2,IF(EE67="Regular",3,IF(EE67="Bom",4,IF(EE67="Muito Bom",5,0))))))</f>
        <v>500005</v>
      </c>
      <c r="EG67" s="3" t="s">
        <v>72</v>
      </c>
      <c r="EH67" s="26">
        <f t="shared" ref="EH67:EH87" si="134">C67*E67*(IF(EG67="Desconheço",1,IF(EG67="Fraco",2,IF(EG67="Regular",3,IF(EG67="Bom",4,IF(EG67="Muito Bom",5,0))))))</f>
        <v>500005</v>
      </c>
    </row>
    <row r="68" spans="1:138" ht="13.2" x14ac:dyDescent="0.25">
      <c r="A68" s="2">
        <v>44251.745373923608</v>
      </c>
      <c r="B68" s="3" t="s">
        <v>68</v>
      </c>
      <c r="C68" s="20">
        <f>VLOOKUP(B68,'Parte 1'!$C$5:$D$11,2,FALSE)</f>
        <v>100001</v>
      </c>
      <c r="D68" s="3" t="s">
        <v>76</v>
      </c>
      <c r="E68" s="20">
        <f t="shared" si="68"/>
        <v>11</v>
      </c>
      <c r="F68" s="20">
        <f t="shared" si="69"/>
        <v>1100011</v>
      </c>
      <c r="G68" s="3">
        <v>9</v>
      </c>
      <c r="H68" s="22">
        <f t="shared" si="70"/>
        <v>9900099</v>
      </c>
      <c r="I68" s="3" t="s">
        <v>77</v>
      </c>
      <c r="J68" s="20">
        <f t="shared" si="71"/>
        <v>1100011</v>
      </c>
      <c r="K68" s="3"/>
      <c r="L68" s="20">
        <f t="shared" si="72"/>
        <v>0</v>
      </c>
      <c r="M68" s="3" t="s">
        <v>71</v>
      </c>
      <c r="N68" s="20">
        <f t="shared" si="73"/>
        <v>4400044</v>
      </c>
      <c r="O68" s="7" t="s">
        <v>73</v>
      </c>
      <c r="P68" s="26">
        <f t="shared" si="74"/>
        <v>4400044</v>
      </c>
      <c r="Q68" s="3" t="s">
        <v>72</v>
      </c>
      <c r="R68" s="26">
        <f t="shared" si="75"/>
        <v>5500055</v>
      </c>
      <c r="S68" s="3" t="s">
        <v>72</v>
      </c>
      <c r="T68" s="26">
        <f t="shared" si="76"/>
        <v>5500055</v>
      </c>
      <c r="U68" s="3" t="s">
        <v>73</v>
      </c>
      <c r="V68" s="26">
        <f t="shared" si="77"/>
        <v>4400044</v>
      </c>
      <c r="W68" s="3" t="s">
        <v>73</v>
      </c>
      <c r="X68" s="26">
        <f t="shared" si="78"/>
        <v>4400044</v>
      </c>
      <c r="Y68" s="3" t="s">
        <v>72</v>
      </c>
      <c r="Z68" s="26">
        <f t="shared" si="79"/>
        <v>5500055</v>
      </c>
      <c r="AA68" s="3" t="s">
        <v>72</v>
      </c>
      <c r="AB68" s="26">
        <f t="shared" si="80"/>
        <v>5500055</v>
      </c>
      <c r="AC68" s="3" t="s">
        <v>72</v>
      </c>
      <c r="AD68" s="26">
        <f t="shared" si="81"/>
        <v>5500055</v>
      </c>
      <c r="AE68" s="3" t="s">
        <v>73</v>
      </c>
      <c r="AF68" s="26">
        <f t="shared" si="82"/>
        <v>4400044</v>
      </c>
      <c r="AG68" s="3" t="s">
        <v>74</v>
      </c>
      <c r="AH68" s="26">
        <f t="shared" si="83"/>
        <v>3300033</v>
      </c>
      <c r="AI68" s="3" t="s">
        <v>74</v>
      </c>
      <c r="AJ68" s="26">
        <f t="shared" si="84"/>
        <v>3300033</v>
      </c>
      <c r="AK68" s="3" t="s">
        <v>74</v>
      </c>
      <c r="AL68" s="26">
        <f t="shared" si="85"/>
        <v>3300033</v>
      </c>
      <c r="AM68" s="3" t="s">
        <v>74</v>
      </c>
      <c r="AN68" s="26">
        <f t="shared" si="86"/>
        <v>3300033</v>
      </c>
      <c r="AO68" s="3" t="s">
        <v>74</v>
      </c>
      <c r="AP68" s="26">
        <f t="shared" si="87"/>
        <v>3300033</v>
      </c>
      <c r="AQ68" s="3" t="s">
        <v>73</v>
      </c>
      <c r="AR68" s="26">
        <f t="shared" si="88"/>
        <v>4400044</v>
      </c>
      <c r="AS68" s="3" t="s">
        <v>73</v>
      </c>
      <c r="AT68" s="26">
        <f t="shared" si="89"/>
        <v>4400044</v>
      </c>
      <c r="AU68" s="3" t="s">
        <v>73</v>
      </c>
      <c r="AV68" s="26">
        <f t="shared" si="90"/>
        <v>4400044</v>
      </c>
      <c r="AW68" s="3" t="s">
        <v>73</v>
      </c>
      <c r="AX68" s="26">
        <f t="shared" si="91"/>
        <v>4400044</v>
      </c>
      <c r="AY68" s="3" t="s">
        <v>73</v>
      </c>
      <c r="AZ68" s="26">
        <f t="shared" si="92"/>
        <v>4400044</v>
      </c>
      <c r="BA68" s="3" t="s">
        <v>73</v>
      </c>
      <c r="BB68" s="26">
        <f t="shared" si="93"/>
        <v>4400044</v>
      </c>
      <c r="BC68" s="3" t="s">
        <v>72</v>
      </c>
      <c r="BD68" s="26">
        <f t="shared" si="94"/>
        <v>5500055</v>
      </c>
      <c r="BE68" s="3" t="s">
        <v>73</v>
      </c>
      <c r="BF68" s="26">
        <f t="shared" si="95"/>
        <v>4400044</v>
      </c>
      <c r="BG68" s="3" t="s">
        <v>73</v>
      </c>
      <c r="BH68" s="26">
        <f t="shared" si="96"/>
        <v>4400044</v>
      </c>
      <c r="BI68" s="3" t="s">
        <v>73</v>
      </c>
      <c r="BJ68" s="26">
        <f t="shared" si="97"/>
        <v>4400044</v>
      </c>
      <c r="BK68" s="3" t="s">
        <v>73</v>
      </c>
      <c r="BL68" s="26">
        <f t="shared" si="98"/>
        <v>4400044</v>
      </c>
      <c r="BM68" s="3" t="s">
        <v>73</v>
      </c>
      <c r="BN68" s="26">
        <f t="shared" si="99"/>
        <v>4400044</v>
      </c>
      <c r="BO68" s="3" t="s">
        <v>73</v>
      </c>
      <c r="BP68" s="26">
        <f t="shared" si="100"/>
        <v>4400044</v>
      </c>
      <c r="BQ68" s="3" t="s">
        <v>72</v>
      </c>
      <c r="BR68" s="26">
        <f t="shared" si="101"/>
        <v>5500055</v>
      </c>
      <c r="BS68" s="3" t="s">
        <v>73</v>
      </c>
      <c r="BT68" s="26">
        <f t="shared" si="102"/>
        <v>4400044</v>
      </c>
      <c r="BU68" s="3" t="s">
        <v>72</v>
      </c>
      <c r="BV68" s="26">
        <f t="shared" si="103"/>
        <v>5500055</v>
      </c>
      <c r="BW68" s="3" t="s">
        <v>73</v>
      </c>
      <c r="BX68" s="26">
        <f t="shared" si="104"/>
        <v>4400044</v>
      </c>
      <c r="BY68" s="3" t="s">
        <v>72</v>
      </c>
      <c r="BZ68" s="26">
        <f t="shared" si="105"/>
        <v>5500055</v>
      </c>
      <c r="CA68" s="3" t="s">
        <v>73</v>
      </c>
      <c r="CB68" s="26">
        <f t="shared" si="106"/>
        <v>4400044</v>
      </c>
      <c r="CC68" s="3" t="s">
        <v>72</v>
      </c>
      <c r="CD68" s="26">
        <f t="shared" si="107"/>
        <v>5500055</v>
      </c>
      <c r="CE68" s="3" t="s">
        <v>73</v>
      </c>
      <c r="CF68" s="26">
        <f t="shared" si="108"/>
        <v>4400044</v>
      </c>
      <c r="CG68" s="3" t="s">
        <v>73</v>
      </c>
      <c r="CH68" s="26">
        <f t="shared" si="109"/>
        <v>4400044</v>
      </c>
      <c r="CI68" s="3" t="s">
        <v>73</v>
      </c>
      <c r="CJ68" s="26">
        <f t="shared" si="110"/>
        <v>4400044</v>
      </c>
      <c r="CK68" s="3" t="s">
        <v>74</v>
      </c>
      <c r="CL68" s="26">
        <f t="shared" si="111"/>
        <v>3300033</v>
      </c>
      <c r="CM68" s="3" t="s">
        <v>74</v>
      </c>
      <c r="CN68" s="26">
        <f t="shared" si="112"/>
        <v>3300033</v>
      </c>
      <c r="CO68" s="3" t="s">
        <v>73</v>
      </c>
      <c r="CP68" s="26">
        <f t="shared" si="113"/>
        <v>4400044</v>
      </c>
      <c r="CQ68" s="3" t="s">
        <v>73</v>
      </c>
      <c r="CR68" s="26">
        <f t="shared" si="114"/>
        <v>4400044</v>
      </c>
      <c r="CS68" s="3" t="s">
        <v>73</v>
      </c>
      <c r="CT68" s="26">
        <f t="shared" si="115"/>
        <v>4400044</v>
      </c>
      <c r="CU68" s="3" t="s">
        <v>73</v>
      </c>
      <c r="CV68" s="26">
        <f t="shared" si="116"/>
        <v>4400044</v>
      </c>
      <c r="CW68" s="3" t="s">
        <v>73</v>
      </c>
      <c r="CX68" s="26">
        <f t="shared" si="117"/>
        <v>4400044</v>
      </c>
      <c r="CY68" s="3" t="s">
        <v>72</v>
      </c>
      <c r="CZ68" s="26">
        <f t="shared" si="118"/>
        <v>5500055</v>
      </c>
      <c r="DA68" s="3" t="s">
        <v>72</v>
      </c>
      <c r="DB68" s="26">
        <f t="shared" si="119"/>
        <v>5500055</v>
      </c>
      <c r="DC68" s="3" t="s">
        <v>75</v>
      </c>
      <c r="DD68" s="26">
        <f t="shared" si="120"/>
        <v>1100011</v>
      </c>
      <c r="DE68" s="3" t="s">
        <v>75</v>
      </c>
      <c r="DF68" s="26">
        <f t="shared" si="121"/>
        <v>1100011</v>
      </c>
      <c r="DG68" s="3" t="s">
        <v>75</v>
      </c>
      <c r="DH68" s="26">
        <f t="shared" si="122"/>
        <v>1100011</v>
      </c>
      <c r="DI68" s="3" t="s">
        <v>73</v>
      </c>
      <c r="DJ68" s="26">
        <f t="shared" si="123"/>
        <v>4400044</v>
      </c>
      <c r="DK68" s="3" t="s">
        <v>73</v>
      </c>
      <c r="DL68" s="26">
        <f t="shared" ref="DL68:DL87" si="135">C68*E68*(IF(DK68="Desconheço",1,IF(DK68="Fraco",2,IF(DK68="Regular",3,IF(DK68="Bom",4,IF(DK68="Muito Bom",5,0))))))</f>
        <v>4400044</v>
      </c>
      <c r="DM68" s="3" t="s">
        <v>72</v>
      </c>
      <c r="DN68" s="26">
        <f t="shared" si="124"/>
        <v>5500055</v>
      </c>
      <c r="DO68" s="3" t="s">
        <v>73</v>
      </c>
      <c r="DP68" s="26">
        <f t="shared" si="125"/>
        <v>4400044</v>
      </c>
      <c r="DQ68" s="3" t="s">
        <v>73</v>
      </c>
      <c r="DR68" s="26">
        <f t="shared" si="126"/>
        <v>4400044</v>
      </c>
      <c r="DS68" s="3" t="s">
        <v>73</v>
      </c>
      <c r="DT68" s="26">
        <f t="shared" si="127"/>
        <v>4400044</v>
      </c>
      <c r="DU68" s="3" t="s">
        <v>72</v>
      </c>
      <c r="DV68" s="26">
        <f t="shared" si="128"/>
        <v>5500055</v>
      </c>
      <c r="DW68" s="3" t="s">
        <v>72</v>
      </c>
      <c r="DX68" s="26">
        <f t="shared" si="129"/>
        <v>5500055</v>
      </c>
      <c r="DY68" s="3" t="s">
        <v>72</v>
      </c>
      <c r="DZ68" s="26">
        <f t="shared" si="130"/>
        <v>5500055</v>
      </c>
      <c r="EA68" s="3" t="s">
        <v>72</v>
      </c>
      <c r="EB68" s="26">
        <f t="shared" si="131"/>
        <v>5500055</v>
      </c>
      <c r="EC68" s="3" t="s">
        <v>73</v>
      </c>
      <c r="ED68" s="26">
        <f t="shared" si="132"/>
        <v>4400044</v>
      </c>
      <c r="EE68" s="3" t="s">
        <v>73</v>
      </c>
      <c r="EF68" s="26">
        <f t="shared" si="133"/>
        <v>4400044</v>
      </c>
      <c r="EG68" s="3" t="s">
        <v>73</v>
      </c>
      <c r="EH68" s="26">
        <f t="shared" si="134"/>
        <v>4400044</v>
      </c>
    </row>
    <row r="69" spans="1:138" ht="13.2" x14ac:dyDescent="0.25">
      <c r="A69" s="2">
        <v>44251.76130726852</v>
      </c>
      <c r="B69" s="3" t="s">
        <v>84</v>
      </c>
      <c r="C69" s="20">
        <f>VLOOKUP(B69,'Parte 1'!$C$5:$D$11,2,FALSE)</f>
        <v>1</v>
      </c>
      <c r="D69" s="3" t="s">
        <v>69</v>
      </c>
      <c r="E69" s="20">
        <f t="shared" si="68"/>
        <v>1</v>
      </c>
      <c r="F69" s="20">
        <f t="shared" si="69"/>
        <v>1</v>
      </c>
      <c r="G69" s="3">
        <v>9</v>
      </c>
      <c r="H69" s="22">
        <f t="shared" si="70"/>
        <v>9</v>
      </c>
      <c r="I69" s="3" t="s">
        <v>70</v>
      </c>
      <c r="J69" s="20">
        <f t="shared" si="71"/>
        <v>5</v>
      </c>
      <c r="K69" s="3"/>
      <c r="L69" s="20">
        <f t="shared" si="72"/>
        <v>0</v>
      </c>
      <c r="M69" s="3" t="s">
        <v>85</v>
      </c>
      <c r="N69" s="20">
        <f t="shared" si="73"/>
        <v>3</v>
      </c>
      <c r="O69" s="7" t="s">
        <v>73</v>
      </c>
      <c r="P69" s="26">
        <f t="shared" si="74"/>
        <v>4</v>
      </c>
      <c r="Q69" s="3" t="s">
        <v>73</v>
      </c>
      <c r="R69" s="26">
        <f t="shared" si="75"/>
        <v>4</v>
      </c>
      <c r="S69" s="3" t="s">
        <v>73</v>
      </c>
      <c r="T69" s="26">
        <f t="shared" si="76"/>
        <v>4</v>
      </c>
      <c r="U69" s="3" t="s">
        <v>73</v>
      </c>
      <c r="V69" s="26">
        <f t="shared" si="77"/>
        <v>4</v>
      </c>
      <c r="W69" s="3" t="s">
        <v>72</v>
      </c>
      <c r="X69" s="26">
        <f t="shared" si="78"/>
        <v>5</v>
      </c>
      <c r="Y69" s="3" t="s">
        <v>74</v>
      </c>
      <c r="Z69" s="26">
        <f t="shared" si="79"/>
        <v>3</v>
      </c>
      <c r="AA69" s="3" t="s">
        <v>73</v>
      </c>
      <c r="AB69" s="26">
        <f t="shared" si="80"/>
        <v>4</v>
      </c>
      <c r="AC69" s="3" t="s">
        <v>74</v>
      </c>
      <c r="AD69" s="26">
        <f t="shared" si="81"/>
        <v>3</v>
      </c>
      <c r="AE69" s="3" t="s">
        <v>74</v>
      </c>
      <c r="AF69" s="26">
        <f t="shared" si="82"/>
        <v>3</v>
      </c>
      <c r="AG69" s="3" t="s">
        <v>74</v>
      </c>
      <c r="AH69" s="26">
        <f t="shared" si="83"/>
        <v>3</v>
      </c>
      <c r="AI69" s="3" t="s">
        <v>73</v>
      </c>
      <c r="AJ69" s="26">
        <f t="shared" si="84"/>
        <v>4</v>
      </c>
      <c r="AK69" s="3" t="s">
        <v>73</v>
      </c>
      <c r="AL69" s="26">
        <f t="shared" si="85"/>
        <v>4</v>
      </c>
      <c r="AM69" s="3" t="s">
        <v>73</v>
      </c>
      <c r="AN69" s="26">
        <f t="shared" si="86"/>
        <v>4</v>
      </c>
      <c r="AO69" s="3" t="s">
        <v>73</v>
      </c>
      <c r="AP69" s="26">
        <f t="shared" si="87"/>
        <v>4</v>
      </c>
      <c r="AQ69" s="3" t="s">
        <v>73</v>
      </c>
      <c r="AR69" s="26">
        <f t="shared" si="88"/>
        <v>4</v>
      </c>
      <c r="AS69" s="3" t="s">
        <v>80</v>
      </c>
      <c r="AT69" s="26">
        <f t="shared" si="89"/>
        <v>2</v>
      </c>
      <c r="AU69" s="3" t="s">
        <v>74</v>
      </c>
      <c r="AV69" s="26">
        <f t="shared" si="90"/>
        <v>3</v>
      </c>
      <c r="AW69" s="3" t="s">
        <v>74</v>
      </c>
      <c r="AX69" s="26">
        <f t="shared" si="91"/>
        <v>3</v>
      </c>
      <c r="AY69" s="3" t="s">
        <v>73</v>
      </c>
      <c r="AZ69" s="26">
        <f t="shared" si="92"/>
        <v>4</v>
      </c>
      <c r="BA69" s="3" t="s">
        <v>73</v>
      </c>
      <c r="BB69" s="26">
        <f t="shared" si="93"/>
        <v>4</v>
      </c>
      <c r="BC69" s="3" t="s">
        <v>75</v>
      </c>
      <c r="BD69" s="26">
        <f t="shared" si="94"/>
        <v>1</v>
      </c>
      <c r="BE69" s="3" t="s">
        <v>75</v>
      </c>
      <c r="BF69" s="26">
        <f t="shared" si="95"/>
        <v>1</v>
      </c>
      <c r="BG69" s="3" t="s">
        <v>75</v>
      </c>
      <c r="BH69" s="26">
        <f t="shared" si="96"/>
        <v>1</v>
      </c>
      <c r="BI69" s="3" t="s">
        <v>75</v>
      </c>
      <c r="BJ69" s="26">
        <f t="shared" si="97"/>
        <v>1</v>
      </c>
      <c r="BK69" s="3" t="s">
        <v>75</v>
      </c>
      <c r="BL69" s="26">
        <f t="shared" si="98"/>
        <v>1</v>
      </c>
      <c r="BM69" s="3" t="s">
        <v>75</v>
      </c>
      <c r="BN69" s="26">
        <f t="shared" si="99"/>
        <v>1</v>
      </c>
      <c r="BO69" s="3" t="s">
        <v>75</v>
      </c>
      <c r="BP69" s="26">
        <f t="shared" si="100"/>
        <v>1</v>
      </c>
      <c r="BQ69" s="3" t="s">
        <v>75</v>
      </c>
      <c r="BR69" s="26">
        <f t="shared" si="101"/>
        <v>1</v>
      </c>
      <c r="BS69" s="3" t="s">
        <v>75</v>
      </c>
      <c r="BT69" s="26">
        <f t="shared" si="102"/>
        <v>1</v>
      </c>
      <c r="BU69" s="3" t="s">
        <v>75</v>
      </c>
      <c r="BV69" s="26">
        <f t="shared" si="103"/>
        <v>1</v>
      </c>
      <c r="BW69" s="3" t="s">
        <v>75</v>
      </c>
      <c r="BX69" s="26">
        <f t="shared" si="104"/>
        <v>1</v>
      </c>
      <c r="BY69" s="3" t="s">
        <v>75</v>
      </c>
      <c r="BZ69" s="26">
        <f t="shared" si="105"/>
        <v>1</v>
      </c>
      <c r="CA69" s="3" t="s">
        <v>75</v>
      </c>
      <c r="CB69" s="26">
        <f t="shared" si="106"/>
        <v>1</v>
      </c>
      <c r="CC69" s="3" t="s">
        <v>75</v>
      </c>
      <c r="CD69" s="26">
        <f t="shared" si="107"/>
        <v>1</v>
      </c>
      <c r="CE69" s="3" t="s">
        <v>73</v>
      </c>
      <c r="CF69" s="26">
        <f t="shared" si="108"/>
        <v>4</v>
      </c>
      <c r="CG69" s="3" t="s">
        <v>74</v>
      </c>
      <c r="CH69" s="26">
        <f t="shared" si="109"/>
        <v>3</v>
      </c>
      <c r="CI69" s="3" t="s">
        <v>74</v>
      </c>
      <c r="CJ69" s="26">
        <f t="shared" si="110"/>
        <v>3</v>
      </c>
      <c r="CK69" s="3" t="s">
        <v>73</v>
      </c>
      <c r="CL69" s="26">
        <f t="shared" si="111"/>
        <v>4</v>
      </c>
      <c r="CM69" s="3" t="s">
        <v>73</v>
      </c>
      <c r="CN69" s="26">
        <f t="shared" si="112"/>
        <v>4</v>
      </c>
      <c r="CO69" s="3" t="s">
        <v>74</v>
      </c>
      <c r="CP69" s="26">
        <f t="shared" si="113"/>
        <v>3</v>
      </c>
      <c r="CQ69" s="3" t="s">
        <v>72</v>
      </c>
      <c r="CR69" s="26">
        <f t="shared" si="114"/>
        <v>5</v>
      </c>
      <c r="CS69" s="3" t="s">
        <v>72</v>
      </c>
      <c r="CT69" s="26">
        <f t="shared" si="115"/>
        <v>5</v>
      </c>
      <c r="CU69" s="3" t="s">
        <v>75</v>
      </c>
      <c r="CV69" s="26">
        <f t="shared" si="116"/>
        <v>1</v>
      </c>
      <c r="CW69" s="3" t="s">
        <v>75</v>
      </c>
      <c r="CX69" s="26">
        <f t="shared" si="117"/>
        <v>1</v>
      </c>
      <c r="CY69" s="3" t="s">
        <v>73</v>
      </c>
      <c r="CZ69" s="26">
        <f t="shared" si="118"/>
        <v>4</v>
      </c>
      <c r="DA69" s="3" t="s">
        <v>73</v>
      </c>
      <c r="DB69" s="26">
        <f t="shared" si="119"/>
        <v>4</v>
      </c>
      <c r="DC69" s="3" t="s">
        <v>75</v>
      </c>
      <c r="DD69" s="26">
        <f t="shared" si="120"/>
        <v>1</v>
      </c>
      <c r="DE69" s="3" t="s">
        <v>75</v>
      </c>
      <c r="DF69" s="26">
        <f t="shared" si="121"/>
        <v>1</v>
      </c>
      <c r="DG69" s="3" t="s">
        <v>75</v>
      </c>
      <c r="DH69" s="26">
        <f t="shared" si="122"/>
        <v>1</v>
      </c>
      <c r="DI69" s="3" t="s">
        <v>73</v>
      </c>
      <c r="DJ69" s="26">
        <f t="shared" si="123"/>
        <v>4</v>
      </c>
      <c r="DK69" s="3" t="s">
        <v>73</v>
      </c>
      <c r="DL69" s="26">
        <f t="shared" si="135"/>
        <v>4</v>
      </c>
      <c r="DM69" s="3" t="s">
        <v>74</v>
      </c>
      <c r="DN69" s="26">
        <f t="shared" si="124"/>
        <v>3</v>
      </c>
      <c r="DO69" s="3" t="s">
        <v>74</v>
      </c>
      <c r="DP69" s="26">
        <f t="shared" si="125"/>
        <v>3</v>
      </c>
      <c r="DQ69" s="3" t="s">
        <v>74</v>
      </c>
      <c r="DR69" s="26">
        <f t="shared" si="126"/>
        <v>3</v>
      </c>
      <c r="DS69" s="3" t="s">
        <v>73</v>
      </c>
      <c r="DT69" s="26">
        <f t="shared" si="127"/>
        <v>4</v>
      </c>
      <c r="DU69" s="3" t="s">
        <v>74</v>
      </c>
      <c r="DV69" s="26">
        <f t="shared" si="128"/>
        <v>3</v>
      </c>
      <c r="DW69" s="3" t="s">
        <v>73</v>
      </c>
      <c r="DX69" s="26">
        <f t="shared" si="129"/>
        <v>4</v>
      </c>
      <c r="DY69" s="3" t="s">
        <v>74</v>
      </c>
      <c r="DZ69" s="26">
        <f t="shared" si="130"/>
        <v>3</v>
      </c>
      <c r="EA69" s="3" t="s">
        <v>73</v>
      </c>
      <c r="EB69" s="26">
        <f t="shared" si="131"/>
        <v>4</v>
      </c>
      <c r="EC69" s="3" t="s">
        <v>73</v>
      </c>
      <c r="ED69" s="26">
        <f t="shared" si="132"/>
        <v>4</v>
      </c>
      <c r="EE69" s="3" t="s">
        <v>73</v>
      </c>
      <c r="EF69" s="26">
        <f t="shared" si="133"/>
        <v>4</v>
      </c>
      <c r="EG69" s="3" t="s">
        <v>72</v>
      </c>
      <c r="EH69" s="26">
        <f t="shared" si="134"/>
        <v>5</v>
      </c>
    </row>
    <row r="70" spans="1:138" ht="13.2" x14ac:dyDescent="0.25">
      <c r="A70" s="2">
        <v>44251.763798437503</v>
      </c>
      <c r="B70" s="3" t="s">
        <v>86</v>
      </c>
      <c r="C70" s="20">
        <f>VLOOKUP(B70,'Parte 1'!$C$5:$D$11,2,FALSE)</f>
        <v>10001</v>
      </c>
      <c r="D70" s="3" t="s">
        <v>76</v>
      </c>
      <c r="E70" s="20">
        <f t="shared" si="68"/>
        <v>11</v>
      </c>
      <c r="F70" s="20">
        <f t="shared" si="69"/>
        <v>110011</v>
      </c>
      <c r="G70" s="3">
        <v>8</v>
      </c>
      <c r="H70" s="22">
        <f t="shared" si="70"/>
        <v>880088</v>
      </c>
      <c r="I70" s="3" t="s">
        <v>70</v>
      </c>
      <c r="J70" s="20">
        <f t="shared" si="71"/>
        <v>550055</v>
      </c>
      <c r="K70" s="3"/>
      <c r="L70" s="20">
        <f t="shared" si="72"/>
        <v>0</v>
      </c>
      <c r="M70" s="3" t="s">
        <v>71</v>
      </c>
      <c r="N70" s="20">
        <f t="shared" si="73"/>
        <v>440044</v>
      </c>
      <c r="O70" s="7" t="s">
        <v>74</v>
      </c>
      <c r="P70" s="26">
        <f t="shared" si="74"/>
        <v>330033</v>
      </c>
      <c r="Q70" s="3" t="s">
        <v>74</v>
      </c>
      <c r="R70" s="26">
        <f t="shared" si="75"/>
        <v>330033</v>
      </c>
      <c r="S70" s="3" t="s">
        <v>74</v>
      </c>
      <c r="T70" s="26">
        <f t="shared" si="76"/>
        <v>330033</v>
      </c>
      <c r="U70" s="3" t="s">
        <v>73</v>
      </c>
      <c r="V70" s="26">
        <f t="shared" si="77"/>
        <v>440044</v>
      </c>
      <c r="W70" s="3" t="s">
        <v>72</v>
      </c>
      <c r="X70" s="26">
        <f t="shared" si="78"/>
        <v>550055</v>
      </c>
      <c r="Y70" s="3" t="s">
        <v>80</v>
      </c>
      <c r="Z70" s="26">
        <f t="shared" si="79"/>
        <v>220022</v>
      </c>
      <c r="AA70" s="3" t="s">
        <v>72</v>
      </c>
      <c r="AB70" s="26">
        <f t="shared" si="80"/>
        <v>550055</v>
      </c>
      <c r="AC70" s="3" t="s">
        <v>72</v>
      </c>
      <c r="AD70" s="26">
        <f t="shared" si="81"/>
        <v>550055</v>
      </c>
      <c r="AE70" s="3" t="s">
        <v>72</v>
      </c>
      <c r="AF70" s="26">
        <f t="shared" si="82"/>
        <v>550055</v>
      </c>
      <c r="AG70" s="3" t="s">
        <v>72</v>
      </c>
      <c r="AH70" s="26">
        <f t="shared" si="83"/>
        <v>550055</v>
      </c>
      <c r="AI70" s="3" t="s">
        <v>72</v>
      </c>
      <c r="AJ70" s="26">
        <f t="shared" si="84"/>
        <v>550055</v>
      </c>
      <c r="AK70" s="3" t="s">
        <v>74</v>
      </c>
      <c r="AL70" s="26">
        <f t="shared" si="85"/>
        <v>330033</v>
      </c>
      <c r="AM70" s="3" t="s">
        <v>72</v>
      </c>
      <c r="AN70" s="26">
        <f t="shared" si="86"/>
        <v>550055</v>
      </c>
      <c r="AO70" s="3" t="s">
        <v>73</v>
      </c>
      <c r="AP70" s="26">
        <f t="shared" si="87"/>
        <v>440044</v>
      </c>
      <c r="AQ70" s="3" t="s">
        <v>80</v>
      </c>
      <c r="AR70" s="26">
        <f t="shared" si="88"/>
        <v>220022</v>
      </c>
      <c r="AS70" s="3" t="s">
        <v>80</v>
      </c>
      <c r="AT70" s="26">
        <f t="shared" si="89"/>
        <v>220022</v>
      </c>
      <c r="AU70" s="3" t="s">
        <v>80</v>
      </c>
      <c r="AV70" s="26">
        <f t="shared" si="90"/>
        <v>220022</v>
      </c>
      <c r="AW70" s="3" t="s">
        <v>80</v>
      </c>
      <c r="AX70" s="26">
        <f t="shared" si="91"/>
        <v>220022</v>
      </c>
      <c r="AY70" s="3" t="s">
        <v>74</v>
      </c>
      <c r="AZ70" s="26">
        <f t="shared" si="92"/>
        <v>330033</v>
      </c>
      <c r="BA70" s="3" t="s">
        <v>73</v>
      </c>
      <c r="BB70" s="26">
        <f t="shared" si="93"/>
        <v>440044</v>
      </c>
      <c r="BC70" s="3" t="s">
        <v>80</v>
      </c>
      <c r="BD70" s="26">
        <f t="shared" si="94"/>
        <v>220022</v>
      </c>
      <c r="BE70" s="3" t="s">
        <v>80</v>
      </c>
      <c r="BF70" s="26">
        <f t="shared" si="95"/>
        <v>220022</v>
      </c>
      <c r="BG70" s="3" t="s">
        <v>80</v>
      </c>
      <c r="BH70" s="26">
        <f t="shared" si="96"/>
        <v>220022</v>
      </c>
      <c r="BI70" s="3" t="s">
        <v>74</v>
      </c>
      <c r="BJ70" s="26">
        <f t="shared" si="97"/>
        <v>330033</v>
      </c>
      <c r="BK70" s="3" t="s">
        <v>73</v>
      </c>
      <c r="BL70" s="26">
        <f t="shared" si="98"/>
        <v>440044</v>
      </c>
      <c r="BM70" s="3" t="s">
        <v>73</v>
      </c>
      <c r="BN70" s="26">
        <f t="shared" si="99"/>
        <v>440044</v>
      </c>
      <c r="BO70" s="3" t="s">
        <v>80</v>
      </c>
      <c r="BP70" s="26">
        <f t="shared" si="100"/>
        <v>220022</v>
      </c>
      <c r="BQ70" s="3" t="s">
        <v>80</v>
      </c>
      <c r="BR70" s="26">
        <f t="shared" si="101"/>
        <v>220022</v>
      </c>
      <c r="BS70" s="3" t="s">
        <v>80</v>
      </c>
      <c r="BT70" s="26">
        <f t="shared" si="102"/>
        <v>220022</v>
      </c>
      <c r="BU70" s="3" t="s">
        <v>80</v>
      </c>
      <c r="BV70" s="26">
        <f t="shared" si="103"/>
        <v>220022</v>
      </c>
      <c r="BW70" s="3" t="s">
        <v>74</v>
      </c>
      <c r="BX70" s="26">
        <f t="shared" si="104"/>
        <v>330033</v>
      </c>
      <c r="BY70" s="3" t="s">
        <v>72</v>
      </c>
      <c r="BZ70" s="26">
        <f t="shared" si="105"/>
        <v>550055</v>
      </c>
      <c r="CA70" s="3" t="s">
        <v>73</v>
      </c>
      <c r="CB70" s="26">
        <f t="shared" si="106"/>
        <v>440044</v>
      </c>
      <c r="CC70" s="3" t="s">
        <v>74</v>
      </c>
      <c r="CD70" s="26">
        <f t="shared" si="107"/>
        <v>330033</v>
      </c>
      <c r="CE70" s="3" t="s">
        <v>80</v>
      </c>
      <c r="CF70" s="26">
        <f t="shared" si="108"/>
        <v>220022</v>
      </c>
      <c r="CG70" s="3" t="s">
        <v>74</v>
      </c>
      <c r="CH70" s="26">
        <f t="shared" si="109"/>
        <v>330033</v>
      </c>
      <c r="CI70" s="3" t="s">
        <v>73</v>
      </c>
      <c r="CJ70" s="26">
        <f t="shared" si="110"/>
        <v>440044</v>
      </c>
      <c r="CK70" s="3" t="s">
        <v>74</v>
      </c>
      <c r="CL70" s="26">
        <f t="shared" si="111"/>
        <v>330033</v>
      </c>
      <c r="CM70" s="3" t="s">
        <v>74</v>
      </c>
      <c r="CN70" s="26">
        <f t="shared" si="112"/>
        <v>330033</v>
      </c>
      <c r="CO70" s="3" t="s">
        <v>74</v>
      </c>
      <c r="CP70" s="26">
        <f t="shared" si="113"/>
        <v>330033</v>
      </c>
      <c r="CQ70" s="3" t="s">
        <v>72</v>
      </c>
      <c r="CR70" s="26">
        <f t="shared" si="114"/>
        <v>550055</v>
      </c>
      <c r="CS70" s="3" t="s">
        <v>72</v>
      </c>
      <c r="CT70" s="26">
        <f t="shared" si="115"/>
        <v>550055</v>
      </c>
      <c r="CU70" s="3" t="s">
        <v>72</v>
      </c>
      <c r="CV70" s="26">
        <f t="shared" si="116"/>
        <v>550055</v>
      </c>
      <c r="CW70" s="3" t="s">
        <v>75</v>
      </c>
      <c r="CX70" s="26">
        <f t="shared" si="117"/>
        <v>110011</v>
      </c>
      <c r="CY70" s="3" t="s">
        <v>72</v>
      </c>
      <c r="CZ70" s="26">
        <f t="shared" si="118"/>
        <v>550055</v>
      </c>
      <c r="DA70" s="3" t="s">
        <v>72</v>
      </c>
      <c r="DB70" s="26">
        <f t="shared" si="119"/>
        <v>550055</v>
      </c>
      <c r="DC70" s="3" t="s">
        <v>75</v>
      </c>
      <c r="DD70" s="26">
        <f t="shared" si="120"/>
        <v>110011</v>
      </c>
      <c r="DE70" s="3" t="s">
        <v>75</v>
      </c>
      <c r="DF70" s="26">
        <f t="shared" si="121"/>
        <v>110011</v>
      </c>
      <c r="DG70" s="3" t="s">
        <v>75</v>
      </c>
      <c r="DH70" s="26">
        <f t="shared" si="122"/>
        <v>110011</v>
      </c>
      <c r="DI70" s="3" t="s">
        <v>72</v>
      </c>
      <c r="DJ70" s="26">
        <f t="shared" si="123"/>
        <v>550055</v>
      </c>
      <c r="DK70" s="3" t="s">
        <v>72</v>
      </c>
      <c r="DL70" s="26">
        <f t="shared" si="135"/>
        <v>550055</v>
      </c>
      <c r="DM70" s="3" t="s">
        <v>72</v>
      </c>
      <c r="DN70" s="26">
        <f t="shared" si="124"/>
        <v>550055</v>
      </c>
      <c r="DO70" s="3" t="s">
        <v>72</v>
      </c>
      <c r="DP70" s="26">
        <f t="shared" si="125"/>
        <v>550055</v>
      </c>
      <c r="DQ70" s="3" t="s">
        <v>72</v>
      </c>
      <c r="DR70" s="26">
        <f t="shared" si="126"/>
        <v>550055</v>
      </c>
      <c r="DS70" s="3" t="s">
        <v>72</v>
      </c>
      <c r="DT70" s="26">
        <f t="shared" si="127"/>
        <v>550055</v>
      </c>
      <c r="DU70" s="3" t="s">
        <v>72</v>
      </c>
      <c r="DV70" s="26">
        <f t="shared" si="128"/>
        <v>550055</v>
      </c>
      <c r="DW70" s="3" t="s">
        <v>72</v>
      </c>
      <c r="DX70" s="26">
        <f t="shared" si="129"/>
        <v>550055</v>
      </c>
      <c r="DY70" s="3" t="s">
        <v>72</v>
      </c>
      <c r="DZ70" s="26">
        <f t="shared" si="130"/>
        <v>550055</v>
      </c>
      <c r="EA70" s="3" t="s">
        <v>72</v>
      </c>
      <c r="EB70" s="26">
        <f t="shared" si="131"/>
        <v>550055</v>
      </c>
      <c r="EC70" s="3" t="s">
        <v>72</v>
      </c>
      <c r="ED70" s="26">
        <f t="shared" si="132"/>
        <v>550055</v>
      </c>
      <c r="EE70" s="3" t="s">
        <v>72</v>
      </c>
      <c r="EF70" s="26">
        <f t="shared" si="133"/>
        <v>550055</v>
      </c>
      <c r="EG70" s="3" t="s">
        <v>72</v>
      </c>
      <c r="EH70" s="26">
        <f t="shared" si="134"/>
        <v>550055</v>
      </c>
    </row>
    <row r="71" spans="1:138" ht="13.2" x14ac:dyDescent="0.25">
      <c r="A71" s="2">
        <v>44251.832716168981</v>
      </c>
      <c r="B71" s="3" t="s">
        <v>68</v>
      </c>
      <c r="C71" s="20">
        <f>VLOOKUP(B71,'Parte 1'!$C$5:$D$11,2,FALSE)</f>
        <v>100001</v>
      </c>
      <c r="D71" s="3" t="s">
        <v>76</v>
      </c>
      <c r="E71" s="20">
        <f t="shared" si="68"/>
        <v>11</v>
      </c>
      <c r="F71" s="20">
        <f t="shared" si="69"/>
        <v>1100011</v>
      </c>
      <c r="G71" s="3">
        <v>10</v>
      </c>
      <c r="H71" s="22">
        <f t="shared" si="70"/>
        <v>11000110</v>
      </c>
      <c r="I71" s="3" t="s">
        <v>77</v>
      </c>
      <c r="J71" s="20">
        <f t="shared" si="71"/>
        <v>1100011</v>
      </c>
      <c r="K71" s="3"/>
      <c r="L71" s="20">
        <f t="shared" si="72"/>
        <v>0</v>
      </c>
      <c r="M71" s="3" t="s">
        <v>79</v>
      </c>
      <c r="N71" s="20">
        <f t="shared" si="73"/>
        <v>5500055</v>
      </c>
      <c r="O71" s="7" t="s">
        <v>73</v>
      </c>
      <c r="P71" s="26">
        <f t="shared" si="74"/>
        <v>4400044</v>
      </c>
      <c r="Q71" s="3" t="s">
        <v>72</v>
      </c>
      <c r="R71" s="26">
        <f t="shared" si="75"/>
        <v>5500055</v>
      </c>
      <c r="S71" s="3" t="s">
        <v>72</v>
      </c>
      <c r="T71" s="26">
        <f t="shared" si="76"/>
        <v>5500055</v>
      </c>
      <c r="U71" s="3" t="s">
        <v>72</v>
      </c>
      <c r="V71" s="26">
        <f t="shared" si="77"/>
        <v>5500055</v>
      </c>
      <c r="W71" s="3" t="s">
        <v>72</v>
      </c>
      <c r="X71" s="26">
        <f t="shared" si="78"/>
        <v>5500055</v>
      </c>
      <c r="Y71" s="3" t="s">
        <v>72</v>
      </c>
      <c r="Z71" s="26">
        <f t="shared" si="79"/>
        <v>5500055</v>
      </c>
      <c r="AA71" s="3" t="s">
        <v>72</v>
      </c>
      <c r="AB71" s="26">
        <f t="shared" si="80"/>
        <v>5500055</v>
      </c>
      <c r="AC71" s="3" t="s">
        <v>72</v>
      </c>
      <c r="AD71" s="26">
        <f t="shared" si="81"/>
        <v>5500055</v>
      </c>
      <c r="AE71" s="3" t="s">
        <v>72</v>
      </c>
      <c r="AF71" s="26">
        <f t="shared" si="82"/>
        <v>5500055</v>
      </c>
      <c r="AG71" s="3" t="s">
        <v>72</v>
      </c>
      <c r="AH71" s="26">
        <f t="shared" si="83"/>
        <v>5500055</v>
      </c>
      <c r="AI71" s="3" t="s">
        <v>74</v>
      </c>
      <c r="AJ71" s="26">
        <f t="shared" si="84"/>
        <v>3300033</v>
      </c>
      <c r="AK71" s="3" t="s">
        <v>80</v>
      </c>
      <c r="AL71" s="26">
        <f t="shared" si="85"/>
        <v>2200022</v>
      </c>
      <c r="AM71" s="3" t="s">
        <v>74</v>
      </c>
      <c r="AN71" s="26">
        <f t="shared" si="86"/>
        <v>3300033</v>
      </c>
      <c r="AO71" s="3" t="s">
        <v>73</v>
      </c>
      <c r="AP71" s="26">
        <f t="shared" si="87"/>
        <v>4400044</v>
      </c>
      <c r="AQ71" s="3" t="s">
        <v>74</v>
      </c>
      <c r="AR71" s="26">
        <f t="shared" si="88"/>
        <v>3300033</v>
      </c>
      <c r="AS71" s="3" t="s">
        <v>72</v>
      </c>
      <c r="AT71" s="26">
        <f t="shared" si="89"/>
        <v>5500055</v>
      </c>
      <c r="AU71" s="3" t="s">
        <v>72</v>
      </c>
      <c r="AV71" s="26">
        <f t="shared" si="90"/>
        <v>5500055</v>
      </c>
      <c r="AW71" s="3" t="s">
        <v>80</v>
      </c>
      <c r="AX71" s="26">
        <f t="shared" si="91"/>
        <v>2200022</v>
      </c>
      <c r="AY71" s="3" t="s">
        <v>80</v>
      </c>
      <c r="AZ71" s="26">
        <f t="shared" si="92"/>
        <v>2200022</v>
      </c>
      <c r="BA71" s="3" t="s">
        <v>73</v>
      </c>
      <c r="BB71" s="26">
        <f t="shared" si="93"/>
        <v>4400044</v>
      </c>
      <c r="BC71" s="3" t="s">
        <v>72</v>
      </c>
      <c r="BD71" s="26">
        <f t="shared" si="94"/>
        <v>5500055</v>
      </c>
      <c r="BE71" s="3" t="s">
        <v>80</v>
      </c>
      <c r="BF71" s="26">
        <f t="shared" si="95"/>
        <v>2200022</v>
      </c>
      <c r="BG71" s="3" t="s">
        <v>80</v>
      </c>
      <c r="BH71" s="26">
        <f t="shared" si="96"/>
        <v>2200022</v>
      </c>
      <c r="BI71" s="3" t="s">
        <v>80</v>
      </c>
      <c r="BJ71" s="26">
        <f t="shared" si="97"/>
        <v>2200022</v>
      </c>
      <c r="BK71" s="3" t="s">
        <v>72</v>
      </c>
      <c r="BL71" s="26">
        <f t="shared" si="98"/>
        <v>5500055</v>
      </c>
      <c r="BM71" s="3" t="s">
        <v>80</v>
      </c>
      <c r="BN71" s="26">
        <f t="shared" si="99"/>
        <v>2200022</v>
      </c>
      <c r="BO71" s="3" t="s">
        <v>73</v>
      </c>
      <c r="BP71" s="26">
        <f t="shared" si="100"/>
        <v>4400044</v>
      </c>
      <c r="BQ71" s="3" t="s">
        <v>73</v>
      </c>
      <c r="BR71" s="26">
        <f t="shared" si="101"/>
        <v>4400044</v>
      </c>
      <c r="BS71" s="3" t="s">
        <v>73</v>
      </c>
      <c r="BT71" s="26">
        <f t="shared" si="102"/>
        <v>4400044</v>
      </c>
      <c r="BU71" s="3" t="s">
        <v>74</v>
      </c>
      <c r="BV71" s="26">
        <f t="shared" si="103"/>
        <v>3300033</v>
      </c>
      <c r="BW71" s="3" t="s">
        <v>80</v>
      </c>
      <c r="BX71" s="26">
        <f t="shared" si="104"/>
        <v>2200022</v>
      </c>
      <c r="BY71" s="3" t="s">
        <v>73</v>
      </c>
      <c r="BZ71" s="26">
        <f t="shared" si="105"/>
        <v>4400044</v>
      </c>
      <c r="CA71" s="3" t="s">
        <v>74</v>
      </c>
      <c r="CB71" s="26">
        <f t="shared" si="106"/>
        <v>3300033</v>
      </c>
      <c r="CC71" s="3" t="s">
        <v>74</v>
      </c>
      <c r="CD71" s="26">
        <f t="shared" si="107"/>
        <v>3300033</v>
      </c>
      <c r="CE71" s="3" t="s">
        <v>74</v>
      </c>
      <c r="CF71" s="26">
        <f t="shared" si="108"/>
        <v>3300033</v>
      </c>
      <c r="CG71" s="3" t="s">
        <v>74</v>
      </c>
      <c r="CH71" s="26">
        <f t="shared" si="109"/>
        <v>3300033</v>
      </c>
      <c r="CI71" s="3" t="s">
        <v>73</v>
      </c>
      <c r="CJ71" s="26">
        <f t="shared" si="110"/>
        <v>4400044</v>
      </c>
      <c r="CK71" s="3" t="s">
        <v>74</v>
      </c>
      <c r="CL71" s="26">
        <f t="shared" si="111"/>
        <v>3300033</v>
      </c>
      <c r="CM71" s="3" t="s">
        <v>80</v>
      </c>
      <c r="CN71" s="26">
        <f t="shared" si="112"/>
        <v>2200022</v>
      </c>
      <c r="CO71" s="3" t="s">
        <v>80</v>
      </c>
      <c r="CP71" s="26">
        <f t="shared" si="113"/>
        <v>2200022</v>
      </c>
      <c r="CQ71" s="3" t="s">
        <v>72</v>
      </c>
      <c r="CR71" s="26">
        <f t="shared" si="114"/>
        <v>5500055</v>
      </c>
      <c r="CS71" s="3" t="s">
        <v>72</v>
      </c>
      <c r="CT71" s="26">
        <f t="shared" si="115"/>
        <v>5500055</v>
      </c>
      <c r="CU71" s="3" t="s">
        <v>73</v>
      </c>
      <c r="CV71" s="26">
        <f t="shared" si="116"/>
        <v>4400044</v>
      </c>
      <c r="CW71" s="3" t="s">
        <v>73</v>
      </c>
      <c r="CX71" s="26">
        <f t="shared" si="117"/>
        <v>4400044</v>
      </c>
      <c r="CY71" s="3" t="s">
        <v>72</v>
      </c>
      <c r="CZ71" s="26">
        <f t="shared" si="118"/>
        <v>5500055</v>
      </c>
      <c r="DA71" s="3" t="s">
        <v>72</v>
      </c>
      <c r="DB71" s="26">
        <f t="shared" si="119"/>
        <v>5500055</v>
      </c>
      <c r="DC71" s="3" t="s">
        <v>75</v>
      </c>
      <c r="DD71" s="26">
        <f t="shared" si="120"/>
        <v>1100011</v>
      </c>
      <c r="DE71" s="3" t="s">
        <v>75</v>
      </c>
      <c r="DF71" s="26">
        <f t="shared" si="121"/>
        <v>1100011</v>
      </c>
      <c r="DG71" s="3" t="s">
        <v>75</v>
      </c>
      <c r="DH71" s="26">
        <f t="shared" si="122"/>
        <v>1100011</v>
      </c>
      <c r="DI71" s="3" t="s">
        <v>72</v>
      </c>
      <c r="DJ71" s="26">
        <f t="shared" si="123"/>
        <v>5500055</v>
      </c>
      <c r="DK71" s="3" t="s">
        <v>72</v>
      </c>
      <c r="DL71" s="26">
        <f t="shared" si="135"/>
        <v>5500055</v>
      </c>
      <c r="DM71" s="3" t="s">
        <v>73</v>
      </c>
      <c r="DN71" s="26">
        <f t="shared" si="124"/>
        <v>4400044</v>
      </c>
      <c r="DO71" s="3" t="s">
        <v>73</v>
      </c>
      <c r="DP71" s="26">
        <f t="shared" si="125"/>
        <v>4400044</v>
      </c>
      <c r="DQ71" s="3" t="s">
        <v>73</v>
      </c>
      <c r="DR71" s="26">
        <f t="shared" si="126"/>
        <v>4400044</v>
      </c>
      <c r="DS71" s="3" t="s">
        <v>72</v>
      </c>
      <c r="DT71" s="26">
        <f t="shared" si="127"/>
        <v>5500055</v>
      </c>
      <c r="DU71" s="3" t="s">
        <v>72</v>
      </c>
      <c r="DV71" s="26">
        <f t="shared" si="128"/>
        <v>5500055</v>
      </c>
      <c r="DW71" s="3" t="s">
        <v>72</v>
      </c>
      <c r="DX71" s="26">
        <f t="shared" si="129"/>
        <v>5500055</v>
      </c>
      <c r="DY71" s="3" t="s">
        <v>72</v>
      </c>
      <c r="DZ71" s="26">
        <f t="shared" si="130"/>
        <v>5500055</v>
      </c>
      <c r="EA71" s="3" t="s">
        <v>72</v>
      </c>
      <c r="EB71" s="26">
        <f t="shared" si="131"/>
        <v>5500055</v>
      </c>
      <c r="EC71" s="3" t="s">
        <v>74</v>
      </c>
      <c r="ED71" s="26">
        <f t="shared" si="132"/>
        <v>3300033</v>
      </c>
      <c r="EE71" s="3" t="s">
        <v>80</v>
      </c>
      <c r="EF71" s="26">
        <f t="shared" si="133"/>
        <v>2200022</v>
      </c>
      <c r="EG71" s="3" t="s">
        <v>73</v>
      </c>
      <c r="EH71" s="26">
        <f t="shared" si="134"/>
        <v>4400044</v>
      </c>
    </row>
    <row r="72" spans="1:138" ht="13.2" x14ac:dyDescent="0.25">
      <c r="A72" s="2">
        <v>44251.853360196765</v>
      </c>
      <c r="B72" s="3" t="s">
        <v>78</v>
      </c>
      <c r="C72" s="20">
        <f>VLOOKUP(B72,'Parte 1'!$C$5:$D$11,2,FALSE)</f>
        <v>1001</v>
      </c>
      <c r="D72" s="3" t="s">
        <v>76</v>
      </c>
      <c r="E72" s="20">
        <f t="shared" si="68"/>
        <v>11</v>
      </c>
      <c r="F72" s="20">
        <f t="shared" si="69"/>
        <v>11011</v>
      </c>
      <c r="G72" s="3">
        <v>3</v>
      </c>
      <c r="H72" s="22">
        <f t="shared" si="70"/>
        <v>33033</v>
      </c>
      <c r="I72" s="3" t="s">
        <v>70</v>
      </c>
      <c r="J72" s="20">
        <f t="shared" si="71"/>
        <v>55055</v>
      </c>
      <c r="K72" s="3"/>
      <c r="L72" s="20">
        <f t="shared" si="72"/>
        <v>0</v>
      </c>
      <c r="M72" s="3" t="s">
        <v>85</v>
      </c>
      <c r="N72" s="20">
        <f t="shared" si="73"/>
        <v>33033</v>
      </c>
      <c r="O72" s="7" t="s">
        <v>73</v>
      </c>
      <c r="P72" s="26">
        <f t="shared" si="74"/>
        <v>44044</v>
      </c>
      <c r="Q72" s="3" t="s">
        <v>73</v>
      </c>
      <c r="R72" s="26">
        <f t="shared" si="75"/>
        <v>44044</v>
      </c>
      <c r="S72" s="3" t="s">
        <v>73</v>
      </c>
      <c r="T72" s="26">
        <f t="shared" si="76"/>
        <v>44044</v>
      </c>
      <c r="U72" s="3" t="s">
        <v>73</v>
      </c>
      <c r="V72" s="26">
        <f t="shared" si="77"/>
        <v>44044</v>
      </c>
      <c r="W72" s="3" t="s">
        <v>73</v>
      </c>
      <c r="X72" s="26">
        <f t="shared" si="78"/>
        <v>44044</v>
      </c>
      <c r="Y72" s="3" t="s">
        <v>73</v>
      </c>
      <c r="Z72" s="26">
        <f t="shared" si="79"/>
        <v>44044</v>
      </c>
      <c r="AA72" s="3" t="s">
        <v>72</v>
      </c>
      <c r="AB72" s="26">
        <f t="shared" si="80"/>
        <v>55055</v>
      </c>
      <c r="AC72" s="3" t="s">
        <v>72</v>
      </c>
      <c r="AD72" s="26">
        <f t="shared" si="81"/>
        <v>55055</v>
      </c>
      <c r="AE72" s="3" t="s">
        <v>73</v>
      </c>
      <c r="AF72" s="26">
        <f t="shared" si="82"/>
        <v>44044</v>
      </c>
      <c r="AG72" s="3" t="s">
        <v>73</v>
      </c>
      <c r="AH72" s="26">
        <f t="shared" si="83"/>
        <v>44044</v>
      </c>
      <c r="AI72" s="3" t="s">
        <v>73</v>
      </c>
      <c r="AJ72" s="26">
        <f t="shared" si="84"/>
        <v>44044</v>
      </c>
      <c r="AK72" s="3" t="s">
        <v>73</v>
      </c>
      <c r="AL72" s="26">
        <f t="shared" si="85"/>
        <v>44044</v>
      </c>
      <c r="AM72" s="3" t="s">
        <v>73</v>
      </c>
      <c r="AN72" s="26">
        <f t="shared" si="86"/>
        <v>44044</v>
      </c>
      <c r="AO72" s="3" t="s">
        <v>73</v>
      </c>
      <c r="AP72" s="26">
        <f t="shared" si="87"/>
        <v>44044</v>
      </c>
      <c r="AQ72" s="3" t="s">
        <v>73</v>
      </c>
      <c r="AR72" s="26">
        <f t="shared" si="88"/>
        <v>44044</v>
      </c>
      <c r="AS72" s="3" t="s">
        <v>73</v>
      </c>
      <c r="AT72" s="26">
        <f t="shared" si="89"/>
        <v>44044</v>
      </c>
      <c r="AU72" s="3" t="s">
        <v>74</v>
      </c>
      <c r="AV72" s="26">
        <f t="shared" si="90"/>
        <v>33033</v>
      </c>
      <c r="AW72" s="3" t="s">
        <v>73</v>
      </c>
      <c r="AX72" s="26">
        <f t="shared" si="91"/>
        <v>44044</v>
      </c>
      <c r="AY72" s="3" t="s">
        <v>73</v>
      </c>
      <c r="AZ72" s="26">
        <f t="shared" si="92"/>
        <v>44044</v>
      </c>
      <c r="BA72" s="3" t="s">
        <v>73</v>
      </c>
      <c r="BB72" s="26">
        <f t="shared" si="93"/>
        <v>44044</v>
      </c>
      <c r="BC72" s="3" t="s">
        <v>73</v>
      </c>
      <c r="BD72" s="26">
        <f t="shared" si="94"/>
        <v>44044</v>
      </c>
      <c r="BE72" s="3" t="s">
        <v>74</v>
      </c>
      <c r="BF72" s="26">
        <f t="shared" si="95"/>
        <v>33033</v>
      </c>
      <c r="BG72" s="3" t="s">
        <v>74</v>
      </c>
      <c r="BH72" s="26">
        <f t="shared" si="96"/>
        <v>33033</v>
      </c>
      <c r="BI72" s="3" t="s">
        <v>73</v>
      </c>
      <c r="BJ72" s="26">
        <f t="shared" si="97"/>
        <v>44044</v>
      </c>
      <c r="BK72" s="3" t="s">
        <v>73</v>
      </c>
      <c r="BL72" s="26">
        <f t="shared" si="98"/>
        <v>44044</v>
      </c>
      <c r="BM72" s="3" t="s">
        <v>73</v>
      </c>
      <c r="BN72" s="26">
        <f t="shared" si="99"/>
        <v>44044</v>
      </c>
      <c r="BO72" s="3" t="s">
        <v>74</v>
      </c>
      <c r="BP72" s="26">
        <f t="shared" si="100"/>
        <v>33033</v>
      </c>
      <c r="BQ72" s="3" t="s">
        <v>74</v>
      </c>
      <c r="BR72" s="26">
        <f t="shared" si="101"/>
        <v>33033</v>
      </c>
      <c r="BS72" s="3" t="s">
        <v>73</v>
      </c>
      <c r="BT72" s="26">
        <f t="shared" si="102"/>
        <v>44044</v>
      </c>
      <c r="BU72" s="3" t="s">
        <v>74</v>
      </c>
      <c r="BV72" s="26">
        <f t="shared" si="103"/>
        <v>33033</v>
      </c>
      <c r="BW72" s="3" t="s">
        <v>73</v>
      </c>
      <c r="BX72" s="26">
        <f t="shared" si="104"/>
        <v>44044</v>
      </c>
      <c r="BY72" s="3" t="s">
        <v>73</v>
      </c>
      <c r="BZ72" s="26">
        <f t="shared" si="105"/>
        <v>44044</v>
      </c>
      <c r="CA72" s="3" t="s">
        <v>73</v>
      </c>
      <c r="CB72" s="26">
        <f t="shared" si="106"/>
        <v>44044</v>
      </c>
      <c r="CC72" s="3" t="s">
        <v>73</v>
      </c>
      <c r="CD72" s="26">
        <f t="shared" si="107"/>
        <v>44044</v>
      </c>
      <c r="CE72" s="3" t="s">
        <v>74</v>
      </c>
      <c r="CF72" s="26">
        <f t="shared" si="108"/>
        <v>33033</v>
      </c>
      <c r="CG72" s="3" t="s">
        <v>73</v>
      </c>
      <c r="CH72" s="26">
        <f t="shared" si="109"/>
        <v>44044</v>
      </c>
      <c r="CI72" s="3" t="s">
        <v>73</v>
      </c>
      <c r="CJ72" s="26">
        <f t="shared" si="110"/>
        <v>44044</v>
      </c>
      <c r="CK72" s="3" t="s">
        <v>73</v>
      </c>
      <c r="CL72" s="26">
        <f t="shared" si="111"/>
        <v>44044</v>
      </c>
      <c r="CM72" s="3" t="s">
        <v>74</v>
      </c>
      <c r="CN72" s="26">
        <f t="shared" si="112"/>
        <v>33033</v>
      </c>
      <c r="CO72" s="3" t="s">
        <v>80</v>
      </c>
      <c r="CP72" s="26">
        <f t="shared" si="113"/>
        <v>22022</v>
      </c>
      <c r="CQ72" s="3" t="s">
        <v>73</v>
      </c>
      <c r="CR72" s="26">
        <f t="shared" si="114"/>
        <v>44044</v>
      </c>
      <c r="CS72" s="3" t="s">
        <v>73</v>
      </c>
      <c r="CT72" s="26">
        <f t="shared" si="115"/>
        <v>44044</v>
      </c>
      <c r="CU72" s="3" t="s">
        <v>73</v>
      </c>
      <c r="CV72" s="26">
        <f t="shared" si="116"/>
        <v>44044</v>
      </c>
      <c r="CW72" s="3" t="s">
        <v>75</v>
      </c>
      <c r="CX72" s="26">
        <f t="shared" si="117"/>
        <v>11011</v>
      </c>
      <c r="CY72" s="3" t="s">
        <v>73</v>
      </c>
      <c r="CZ72" s="26">
        <f t="shared" si="118"/>
        <v>44044</v>
      </c>
      <c r="DA72" s="3" t="s">
        <v>75</v>
      </c>
      <c r="DB72" s="26">
        <f t="shared" si="119"/>
        <v>11011</v>
      </c>
      <c r="DC72" s="3" t="s">
        <v>75</v>
      </c>
      <c r="DD72" s="26">
        <f t="shared" si="120"/>
        <v>11011</v>
      </c>
      <c r="DE72" s="3" t="s">
        <v>75</v>
      </c>
      <c r="DF72" s="26">
        <f t="shared" si="121"/>
        <v>11011</v>
      </c>
      <c r="DG72" s="3" t="s">
        <v>75</v>
      </c>
      <c r="DH72" s="26">
        <f t="shared" si="122"/>
        <v>11011</v>
      </c>
      <c r="DI72" s="3" t="s">
        <v>73</v>
      </c>
      <c r="DJ72" s="26">
        <f t="shared" si="123"/>
        <v>44044</v>
      </c>
      <c r="DK72" s="3" t="s">
        <v>73</v>
      </c>
      <c r="DL72" s="26">
        <f t="shared" si="135"/>
        <v>44044</v>
      </c>
      <c r="DM72" s="3" t="s">
        <v>72</v>
      </c>
      <c r="DN72" s="26">
        <f t="shared" si="124"/>
        <v>55055</v>
      </c>
      <c r="DO72" s="3" t="s">
        <v>72</v>
      </c>
      <c r="DP72" s="26">
        <f t="shared" si="125"/>
        <v>55055</v>
      </c>
      <c r="DQ72" s="3" t="s">
        <v>73</v>
      </c>
      <c r="DR72" s="26">
        <f t="shared" si="126"/>
        <v>44044</v>
      </c>
      <c r="DS72" s="3" t="s">
        <v>74</v>
      </c>
      <c r="DT72" s="26">
        <f t="shared" si="127"/>
        <v>33033</v>
      </c>
      <c r="DU72" s="3" t="s">
        <v>72</v>
      </c>
      <c r="DV72" s="26">
        <f t="shared" si="128"/>
        <v>55055</v>
      </c>
      <c r="DW72" s="3" t="s">
        <v>72</v>
      </c>
      <c r="DX72" s="26">
        <f t="shared" si="129"/>
        <v>55055</v>
      </c>
      <c r="DY72" s="3" t="s">
        <v>72</v>
      </c>
      <c r="DZ72" s="26">
        <f t="shared" si="130"/>
        <v>55055</v>
      </c>
      <c r="EA72" s="3" t="s">
        <v>72</v>
      </c>
      <c r="EB72" s="26">
        <f t="shared" si="131"/>
        <v>55055</v>
      </c>
      <c r="EC72" s="3" t="s">
        <v>73</v>
      </c>
      <c r="ED72" s="26">
        <f t="shared" si="132"/>
        <v>44044</v>
      </c>
      <c r="EE72" s="3" t="s">
        <v>73</v>
      </c>
      <c r="EF72" s="26">
        <f t="shared" si="133"/>
        <v>44044</v>
      </c>
      <c r="EG72" s="3" t="s">
        <v>72</v>
      </c>
      <c r="EH72" s="26">
        <f t="shared" si="134"/>
        <v>55055</v>
      </c>
    </row>
    <row r="73" spans="1:138" ht="13.2" x14ac:dyDescent="0.25">
      <c r="A73" s="2">
        <v>44251.963287395833</v>
      </c>
      <c r="B73" s="3" t="s">
        <v>68</v>
      </c>
      <c r="C73" s="20">
        <f>VLOOKUP(B73,'Parte 1'!$C$5:$D$11,2,FALSE)</f>
        <v>100001</v>
      </c>
      <c r="D73" s="3" t="s">
        <v>69</v>
      </c>
      <c r="E73" s="20">
        <f t="shared" si="68"/>
        <v>1</v>
      </c>
      <c r="F73" s="20">
        <f t="shared" si="69"/>
        <v>100001</v>
      </c>
      <c r="G73" s="3">
        <v>9</v>
      </c>
      <c r="H73" s="22">
        <f t="shared" si="70"/>
        <v>900009</v>
      </c>
      <c r="I73" s="3" t="s">
        <v>70</v>
      </c>
      <c r="J73" s="20">
        <f t="shared" si="71"/>
        <v>500005</v>
      </c>
      <c r="K73" s="3"/>
      <c r="L73" s="20">
        <f t="shared" si="72"/>
        <v>0</v>
      </c>
      <c r="M73" s="3" t="s">
        <v>71</v>
      </c>
      <c r="N73" s="20">
        <f t="shared" si="73"/>
        <v>400004</v>
      </c>
      <c r="O73" s="7" t="s">
        <v>73</v>
      </c>
      <c r="P73" s="26">
        <f t="shared" si="74"/>
        <v>400004</v>
      </c>
      <c r="Q73" s="3" t="s">
        <v>73</v>
      </c>
      <c r="R73" s="26">
        <f t="shared" si="75"/>
        <v>400004</v>
      </c>
      <c r="S73" s="3" t="s">
        <v>74</v>
      </c>
      <c r="T73" s="26">
        <f t="shared" si="76"/>
        <v>300003</v>
      </c>
      <c r="U73" s="3" t="s">
        <v>73</v>
      </c>
      <c r="V73" s="26">
        <f t="shared" si="77"/>
        <v>400004</v>
      </c>
      <c r="W73" s="3" t="s">
        <v>73</v>
      </c>
      <c r="X73" s="26">
        <f t="shared" si="78"/>
        <v>400004</v>
      </c>
      <c r="Y73" s="3" t="s">
        <v>73</v>
      </c>
      <c r="Z73" s="26">
        <f t="shared" si="79"/>
        <v>400004</v>
      </c>
      <c r="AA73" s="3" t="s">
        <v>72</v>
      </c>
      <c r="AB73" s="26">
        <f t="shared" si="80"/>
        <v>500005</v>
      </c>
      <c r="AC73" s="3" t="s">
        <v>73</v>
      </c>
      <c r="AD73" s="26">
        <f t="shared" si="81"/>
        <v>400004</v>
      </c>
      <c r="AE73" s="3" t="s">
        <v>73</v>
      </c>
      <c r="AF73" s="26">
        <f t="shared" si="82"/>
        <v>400004</v>
      </c>
      <c r="AG73" s="3" t="s">
        <v>74</v>
      </c>
      <c r="AH73" s="26">
        <f t="shared" si="83"/>
        <v>300003</v>
      </c>
      <c r="AI73" s="3" t="s">
        <v>73</v>
      </c>
      <c r="AJ73" s="26">
        <f t="shared" si="84"/>
        <v>400004</v>
      </c>
      <c r="AK73" s="3" t="s">
        <v>80</v>
      </c>
      <c r="AL73" s="26">
        <f t="shared" si="85"/>
        <v>200002</v>
      </c>
      <c r="AM73" s="3" t="s">
        <v>74</v>
      </c>
      <c r="AN73" s="26">
        <f t="shared" si="86"/>
        <v>300003</v>
      </c>
      <c r="AO73" s="3" t="s">
        <v>73</v>
      </c>
      <c r="AP73" s="26">
        <f t="shared" si="87"/>
        <v>400004</v>
      </c>
      <c r="AQ73" s="3" t="s">
        <v>73</v>
      </c>
      <c r="AR73" s="26">
        <f t="shared" si="88"/>
        <v>400004</v>
      </c>
      <c r="AS73" s="3" t="s">
        <v>80</v>
      </c>
      <c r="AT73" s="26">
        <f t="shared" si="89"/>
        <v>200002</v>
      </c>
      <c r="AU73" s="3" t="s">
        <v>74</v>
      </c>
      <c r="AV73" s="26">
        <f t="shared" si="90"/>
        <v>300003</v>
      </c>
      <c r="AW73" s="3" t="s">
        <v>73</v>
      </c>
      <c r="AX73" s="26">
        <f t="shared" si="91"/>
        <v>400004</v>
      </c>
      <c r="AY73" s="3" t="s">
        <v>73</v>
      </c>
      <c r="AZ73" s="26">
        <f t="shared" si="92"/>
        <v>400004</v>
      </c>
      <c r="BA73" s="3" t="s">
        <v>73</v>
      </c>
      <c r="BB73" s="26">
        <f t="shared" si="93"/>
        <v>400004</v>
      </c>
      <c r="BC73" s="3" t="s">
        <v>73</v>
      </c>
      <c r="BD73" s="26">
        <f t="shared" si="94"/>
        <v>400004</v>
      </c>
      <c r="BE73" s="3" t="s">
        <v>74</v>
      </c>
      <c r="BF73" s="26">
        <f t="shared" si="95"/>
        <v>300003</v>
      </c>
      <c r="BG73" s="3" t="s">
        <v>80</v>
      </c>
      <c r="BH73" s="26">
        <f t="shared" si="96"/>
        <v>200002</v>
      </c>
      <c r="BI73" s="3" t="s">
        <v>74</v>
      </c>
      <c r="BJ73" s="26">
        <f t="shared" si="97"/>
        <v>300003</v>
      </c>
      <c r="BK73" s="3" t="s">
        <v>73</v>
      </c>
      <c r="BL73" s="26">
        <f t="shared" si="98"/>
        <v>400004</v>
      </c>
      <c r="BM73" s="3" t="s">
        <v>74</v>
      </c>
      <c r="BN73" s="26">
        <f t="shared" si="99"/>
        <v>300003</v>
      </c>
      <c r="BO73" s="3" t="s">
        <v>74</v>
      </c>
      <c r="BP73" s="26">
        <f t="shared" si="100"/>
        <v>300003</v>
      </c>
      <c r="BQ73" s="3" t="s">
        <v>73</v>
      </c>
      <c r="BR73" s="26">
        <f t="shared" si="101"/>
        <v>400004</v>
      </c>
      <c r="BS73" s="3" t="s">
        <v>73</v>
      </c>
      <c r="BT73" s="26">
        <f t="shared" si="102"/>
        <v>400004</v>
      </c>
      <c r="BU73" s="3" t="s">
        <v>73</v>
      </c>
      <c r="BV73" s="26">
        <f t="shared" si="103"/>
        <v>400004</v>
      </c>
      <c r="BW73" s="3" t="s">
        <v>73</v>
      </c>
      <c r="BX73" s="26">
        <f t="shared" si="104"/>
        <v>400004</v>
      </c>
      <c r="BY73" s="3" t="s">
        <v>73</v>
      </c>
      <c r="BZ73" s="26">
        <f t="shared" si="105"/>
        <v>400004</v>
      </c>
      <c r="CA73" s="3" t="s">
        <v>73</v>
      </c>
      <c r="CB73" s="26">
        <f t="shared" si="106"/>
        <v>400004</v>
      </c>
      <c r="CC73" s="3" t="s">
        <v>72</v>
      </c>
      <c r="CD73" s="26">
        <f t="shared" si="107"/>
        <v>500005</v>
      </c>
      <c r="CE73" s="3" t="s">
        <v>75</v>
      </c>
      <c r="CF73" s="26">
        <f t="shared" si="108"/>
        <v>100001</v>
      </c>
      <c r="CG73" s="3" t="s">
        <v>75</v>
      </c>
      <c r="CH73" s="26">
        <f t="shared" si="109"/>
        <v>100001</v>
      </c>
      <c r="CI73" s="3" t="s">
        <v>75</v>
      </c>
      <c r="CJ73" s="26">
        <f t="shared" si="110"/>
        <v>100001</v>
      </c>
      <c r="CK73" s="3" t="s">
        <v>75</v>
      </c>
      <c r="CL73" s="26">
        <f t="shared" si="111"/>
        <v>100001</v>
      </c>
      <c r="CM73" s="3" t="s">
        <v>75</v>
      </c>
      <c r="CN73" s="26">
        <f t="shared" si="112"/>
        <v>100001</v>
      </c>
      <c r="CO73" s="3" t="s">
        <v>75</v>
      </c>
      <c r="CP73" s="26">
        <f t="shared" si="113"/>
        <v>100001</v>
      </c>
      <c r="CQ73" s="3" t="s">
        <v>73</v>
      </c>
      <c r="CR73" s="26">
        <f t="shared" si="114"/>
        <v>400004</v>
      </c>
      <c r="CS73" s="3" t="s">
        <v>72</v>
      </c>
      <c r="CT73" s="26">
        <f t="shared" si="115"/>
        <v>500005</v>
      </c>
      <c r="CU73" s="3" t="s">
        <v>73</v>
      </c>
      <c r="CV73" s="26">
        <f t="shared" si="116"/>
        <v>400004</v>
      </c>
      <c r="CW73" s="3" t="s">
        <v>75</v>
      </c>
      <c r="CX73" s="26">
        <f t="shared" si="117"/>
        <v>100001</v>
      </c>
      <c r="CY73" s="3" t="s">
        <v>73</v>
      </c>
      <c r="CZ73" s="26">
        <f t="shared" si="118"/>
        <v>400004</v>
      </c>
      <c r="DA73" s="3" t="s">
        <v>75</v>
      </c>
      <c r="DB73" s="26">
        <f t="shared" si="119"/>
        <v>100001</v>
      </c>
      <c r="DC73" s="3" t="s">
        <v>75</v>
      </c>
      <c r="DD73" s="26">
        <f t="shared" si="120"/>
        <v>100001</v>
      </c>
      <c r="DE73" s="3" t="s">
        <v>75</v>
      </c>
      <c r="DF73" s="26">
        <f t="shared" si="121"/>
        <v>100001</v>
      </c>
      <c r="DG73" s="3" t="s">
        <v>75</v>
      </c>
      <c r="DH73" s="26">
        <f t="shared" si="122"/>
        <v>100001</v>
      </c>
      <c r="DI73" s="3" t="s">
        <v>73</v>
      </c>
      <c r="DJ73" s="26">
        <f t="shared" si="123"/>
        <v>400004</v>
      </c>
      <c r="DK73" s="3" t="s">
        <v>73</v>
      </c>
      <c r="DL73" s="26">
        <f t="shared" si="135"/>
        <v>400004</v>
      </c>
      <c r="DM73" s="3" t="s">
        <v>73</v>
      </c>
      <c r="DN73" s="26">
        <f t="shared" si="124"/>
        <v>400004</v>
      </c>
      <c r="DO73" s="3" t="s">
        <v>72</v>
      </c>
      <c r="DP73" s="26">
        <f t="shared" si="125"/>
        <v>500005</v>
      </c>
      <c r="DQ73" s="3" t="s">
        <v>80</v>
      </c>
      <c r="DR73" s="26">
        <f t="shared" si="126"/>
        <v>200002</v>
      </c>
      <c r="DS73" s="3" t="s">
        <v>73</v>
      </c>
      <c r="DT73" s="26">
        <f t="shared" si="127"/>
        <v>400004</v>
      </c>
      <c r="DU73" s="3" t="s">
        <v>73</v>
      </c>
      <c r="DV73" s="26">
        <f t="shared" si="128"/>
        <v>400004</v>
      </c>
      <c r="DW73" s="3" t="s">
        <v>72</v>
      </c>
      <c r="DX73" s="26">
        <f t="shared" si="129"/>
        <v>500005</v>
      </c>
      <c r="DY73" s="3" t="s">
        <v>72</v>
      </c>
      <c r="DZ73" s="26">
        <f t="shared" si="130"/>
        <v>500005</v>
      </c>
      <c r="EA73" s="3" t="s">
        <v>72</v>
      </c>
      <c r="EB73" s="26">
        <f t="shared" si="131"/>
        <v>500005</v>
      </c>
      <c r="EC73" s="3" t="s">
        <v>74</v>
      </c>
      <c r="ED73" s="26">
        <f t="shared" si="132"/>
        <v>300003</v>
      </c>
      <c r="EE73" s="3" t="s">
        <v>73</v>
      </c>
      <c r="EF73" s="26">
        <f t="shared" si="133"/>
        <v>400004</v>
      </c>
      <c r="EG73" s="3" t="s">
        <v>73</v>
      </c>
      <c r="EH73" s="26">
        <f t="shared" si="134"/>
        <v>400004</v>
      </c>
    </row>
    <row r="74" spans="1:138" ht="13.2" x14ac:dyDescent="0.25">
      <c r="A74" s="2">
        <v>44251.964274664351</v>
      </c>
      <c r="B74" s="3" t="s">
        <v>78</v>
      </c>
      <c r="C74" s="20">
        <f>VLOOKUP(B74,'Parte 1'!$C$5:$D$11,2,FALSE)</f>
        <v>1001</v>
      </c>
      <c r="D74" s="3" t="s">
        <v>69</v>
      </c>
      <c r="E74" s="20">
        <f t="shared" si="68"/>
        <v>1</v>
      </c>
      <c r="F74" s="20">
        <f t="shared" si="69"/>
        <v>1001</v>
      </c>
      <c r="G74" s="3">
        <v>8</v>
      </c>
      <c r="H74" s="22">
        <f t="shared" si="70"/>
        <v>8008</v>
      </c>
      <c r="I74" s="3" t="s">
        <v>70</v>
      </c>
      <c r="J74" s="20">
        <f t="shared" si="71"/>
        <v>5005</v>
      </c>
      <c r="K74" s="3"/>
      <c r="L74" s="20">
        <f t="shared" si="72"/>
        <v>0</v>
      </c>
      <c r="M74" s="3" t="s">
        <v>85</v>
      </c>
      <c r="N74" s="20">
        <f t="shared" si="73"/>
        <v>3003</v>
      </c>
      <c r="O74" s="7" t="s">
        <v>74</v>
      </c>
      <c r="P74" s="26">
        <f t="shared" si="74"/>
        <v>3003</v>
      </c>
      <c r="Q74" s="3" t="s">
        <v>73</v>
      </c>
      <c r="R74" s="26">
        <f t="shared" si="75"/>
        <v>4004</v>
      </c>
      <c r="S74" s="3" t="s">
        <v>73</v>
      </c>
      <c r="T74" s="26">
        <f t="shared" si="76"/>
        <v>4004</v>
      </c>
      <c r="U74" s="3" t="s">
        <v>74</v>
      </c>
      <c r="V74" s="26">
        <f t="shared" si="77"/>
        <v>3003</v>
      </c>
      <c r="W74" s="3" t="s">
        <v>73</v>
      </c>
      <c r="X74" s="26">
        <f t="shared" si="78"/>
        <v>4004</v>
      </c>
      <c r="Y74" s="3" t="s">
        <v>73</v>
      </c>
      <c r="Z74" s="26">
        <f t="shared" si="79"/>
        <v>4004</v>
      </c>
      <c r="AA74" s="3" t="s">
        <v>72</v>
      </c>
      <c r="AB74" s="26">
        <f t="shared" si="80"/>
        <v>5005</v>
      </c>
      <c r="AC74" s="3" t="s">
        <v>73</v>
      </c>
      <c r="AD74" s="26">
        <f t="shared" si="81"/>
        <v>4004</v>
      </c>
      <c r="AE74" s="3" t="s">
        <v>74</v>
      </c>
      <c r="AF74" s="26">
        <f t="shared" si="82"/>
        <v>3003</v>
      </c>
      <c r="AG74" s="3" t="s">
        <v>73</v>
      </c>
      <c r="AH74" s="26">
        <f t="shared" si="83"/>
        <v>4004</v>
      </c>
      <c r="AI74" s="3" t="s">
        <v>73</v>
      </c>
      <c r="AJ74" s="26">
        <f t="shared" si="84"/>
        <v>4004</v>
      </c>
      <c r="AK74" s="3" t="s">
        <v>80</v>
      </c>
      <c r="AL74" s="26">
        <f t="shared" si="85"/>
        <v>2002</v>
      </c>
      <c r="AM74" s="3" t="s">
        <v>74</v>
      </c>
      <c r="AN74" s="26">
        <f t="shared" si="86"/>
        <v>3003</v>
      </c>
      <c r="AO74" s="3" t="s">
        <v>73</v>
      </c>
      <c r="AP74" s="26">
        <f t="shared" si="87"/>
        <v>4004</v>
      </c>
      <c r="AQ74" s="3" t="s">
        <v>75</v>
      </c>
      <c r="AR74" s="26">
        <f t="shared" si="88"/>
        <v>1001</v>
      </c>
      <c r="AS74" s="3" t="s">
        <v>75</v>
      </c>
      <c r="AT74" s="26">
        <f t="shared" si="89"/>
        <v>1001</v>
      </c>
      <c r="AU74" s="3" t="s">
        <v>75</v>
      </c>
      <c r="AV74" s="26">
        <f t="shared" si="90"/>
        <v>1001</v>
      </c>
      <c r="AW74" s="3" t="s">
        <v>75</v>
      </c>
      <c r="AX74" s="26">
        <f t="shared" si="91"/>
        <v>1001</v>
      </c>
      <c r="AY74" s="3" t="s">
        <v>75</v>
      </c>
      <c r="AZ74" s="26">
        <f t="shared" si="92"/>
        <v>1001</v>
      </c>
      <c r="BA74" s="3" t="s">
        <v>75</v>
      </c>
      <c r="BB74" s="26">
        <f t="shared" si="93"/>
        <v>1001</v>
      </c>
      <c r="BC74" s="3" t="s">
        <v>75</v>
      </c>
      <c r="BD74" s="26">
        <f t="shared" si="94"/>
        <v>1001</v>
      </c>
      <c r="BE74" s="3" t="s">
        <v>75</v>
      </c>
      <c r="BF74" s="26">
        <f t="shared" si="95"/>
        <v>1001</v>
      </c>
      <c r="BG74" s="3" t="s">
        <v>75</v>
      </c>
      <c r="BH74" s="26">
        <f t="shared" si="96"/>
        <v>1001</v>
      </c>
      <c r="BI74" s="3" t="s">
        <v>75</v>
      </c>
      <c r="BJ74" s="26">
        <f t="shared" si="97"/>
        <v>1001</v>
      </c>
      <c r="BK74" s="3" t="s">
        <v>75</v>
      </c>
      <c r="BL74" s="26">
        <f t="shared" si="98"/>
        <v>1001</v>
      </c>
      <c r="BM74" s="3" t="s">
        <v>75</v>
      </c>
      <c r="BN74" s="26">
        <f t="shared" si="99"/>
        <v>1001</v>
      </c>
      <c r="BO74" s="3" t="s">
        <v>75</v>
      </c>
      <c r="BP74" s="26">
        <f t="shared" si="100"/>
        <v>1001</v>
      </c>
      <c r="BQ74" s="3" t="s">
        <v>75</v>
      </c>
      <c r="BR74" s="26">
        <f t="shared" si="101"/>
        <v>1001</v>
      </c>
      <c r="BS74" s="3" t="s">
        <v>75</v>
      </c>
      <c r="BT74" s="26">
        <f t="shared" si="102"/>
        <v>1001</v>
      </c>
      <c r="BU74" s="3" t="s">
        <v>75</v>
      </c>
      <c r="BV74" s="26">
        <f t="shared" si="103"/>
        <v>1001</v>
      </c>
      <c r="BW74" s="3" t="s">
        <v>75</v>
      </c>
      <c r="BX74" s="26">
        <f t="shared" si="104"/>
        <v>1001</v>
      </c>
      <c r="BY74" s="3" t="s">
        <v>75</v>
      </c>
      <c r="BZ74" s="26">
        <f t="shared" si="105"/>
        <v>1001</v>
      </c>
      <c r="CA74" s="3" t="s">
        <v>75</v>
      </c>
      <c r="CB74" s="26">
        <f t="shared" si="106"/>
        <v>1001</v>
      </c>
      <c r="CC74" s="3" t="s">
        <v>75</v>
      </c>
      <c r="CD74" s="26">
        <f t="shared" si="107"/>
        <v>1001</v>
      </c>
      <c r="CE74" s="3" t="s">
        <v>74</v>
      </c>
      <c r="CF74" s="26">
        <f t="shared" si="108"/>
        <v>3003</v>
      </c>
      <c r="CG74" s="3" t="s">
        <v>74</v>
      </c>
      <c r="CH74" s="26">
        <f t="shared" si="109"/>
        <v>3003</v>
      </c>
      <c r="CI74" s="3" t="s">
        <v>73</v>
      </c>
      <c r="CJ74" s="26">
        <f t="shared" si="110"/>
        <v>4004</v>
      </c>
      <c r="CK74" s="3" t="s">
        <v>75</v>
      </c>
      <c r="CL74" s="26">
        <f t="shared" si="111"/>
        <v>1001</v>
      </c>
      <c r="CM74" s="3" t="s">
        <v>74</v>
      </c>
      <c r="CN74" s="26">
        <f t="shared" si="112"/>
        <v>3003</v>
      </c>
      <c r="CO74" s="3" t="s">
        <v>74</v>
      </c>
      <c r="CP74" s="26">
        <f t="shared" si="113"/>
        <v>3003</v>
      </c>
      <c r="CQ74" s="3" t="s">
        <v>73</v>
      </c>
      <c r="CR74" s="26">
        <f t="shared" si="114"/>
        <v>4004</v>
      </c>
      <c r="CS74" s="3" t="s">
        <v>73</v>
      </c>
      <c r="CT74" s="26">
        <f t="shared" si="115"/>
        <v>4004</v>
      </c>
      <c r="CU74" s="3" t="s">
        <v>75</v>
      </c>
      <c r="CV74" s="26">
        <f t="shared" si="116"/>
        <v>1001</v>
      </c>
      <c r="CW74" s="3" t="s">
        <v>75</v>
      </c>
      <c r="CX74" s="26">
        <f t="shared" si="117"/>
        <v>1001</v>
      </c>
      <c r="CY74" s="3" t="s">
        <v>73</v>
      </c>
      <c r="CZ74" s="26">
        <f t="shared" si="118"/>
        <v>4004</v>
      </c>
      <c r="DA74" s="3" t="s">
        <v>73</v>
      </c>
      <c r="DB74" s="26">
        <f t="shared" si="119"/>
        <v>4004</v>
      </c>
      <c r="DC74" s="3" t="s">
        <v>73</v>
      </c>
      <c r="DD74" s="26">
        <f t="shared" si="120"/>
        <v>4004</v>
      </c>
      <c r="DE74" s="3" t="s">
        <v>75</v>
      </c>
      <c r="DF74" s="26">
        <f t="shared" si="121"/>
        <v>1001</v>
      </c>
      <c r="DG74" s="3" t="s">
        <v>75</v>
      </c>
      <c r="DH74" s="26">
        <f t="shared" si="122"/>
        <v>1001</v>
      </c>
      <c r="DI74" s="3" t="s">
        <v>73</v>
      </c>
      <c r="DJ74" s="26">
        <f t="shared" si="123"/>
        <v>4004</v>
      </c>
      <c r="DK74" s="3" t="s">
        <v>74</v>
      </c>
      <c r="DL74" s="26">
        <f t="shared" si="135"/>
        <v>3003</v>
      </c>
      <c r="DM74" s="3" t="s">
        <v>72</v>
      </c>
      <c r="DN74" s="26">
        <f t="shared" si="124"/>
        <v>5005</v>
      </c>
      <c r="DO74" s="3" t="s">
        <v>73</v>
      </c>
      <c r="DP74" s="26">
        <f t="shared" si="125"/>
        <v>4004</v>
      </c>
      <c r="DQ74" s="3" t="s">
        <v>73</v>
      </c>
      <c r="DR74" s="26">
        <f t="shared" si="126"/>
        <v>4004</v>
      </c>
      <c r="DS74" s="3" t="s">
        <v>73</v>
      </c>
      <c r="DT74" s="26">
        <f t="shared" si="127"/>
        <v>4004</v>
      </c>
      <c r="DU74" s="3" t="s">
        <v>73</v>
      </c>
      <c r="DV74" s="26">
        <f t="shared" si="128"/>
        <v>4004</v>
      </c>
      <c r="DW74" s="3" t="s">
        <v>73</v>
      </c>
      <c r="DX74" s="26">
        <f t="shared" si="129"/>
        <v>4004</v>
      </c>
      <c r="DY74" s="3" t="s">
        <v>73</v>
      </c>
      <c r="DZ74" s="26">
        <f t="shared" si="130"/>
        <v>4004</v>
      </c>
      <c r="EA74" s="3" t="s">
        <v>73</v>
      </c>
      <c r="EB74" s="26">
        <f t="shared" si="131"/>
        <v>4004</v>
      </c>
      <c r="EC74" s="3" t="s">
        <v>75</v>
      </c>
      <c r="ED74" s="26">
        <f t="shared" si="132"/>
        <v>1001</v>
      </c>
      <c r="EE74" s="3" t="s">
        <v>73</v>
      </c>
      <c r="EF74" s="26">
        <f t="shared" si="133"/>
        <v>4004</v>
      </c>
      <c r="EG74" s="3" t="s">
        <v>72</v>
      </c>
      <c r="EH74" s="26">
        <f t="shared" si="134"/>
        <v>5005</v>
      </c>
    </row>
    <row r="75" spans="1:138" ht="13.2" x14ac:dyDescent="0.25">
      <c r="A75" s="2">
        <v>44252.002003171292</v>
      </c>
      <c r="B75" s="3" t="s">
        <v>78</v>
      </c>
      <c r="C75" s="20">
        <f>VLOOKUP(B75,'Parte 1'!$C$5:$D$11,2,FALSE)</f>
        <v>1001</v>
      </c>
      <c r="D75" s="3" t="s">
        <v>69</v>
      </c>
      <c r="E75" s="20">
        <f t="shared" si="68"/>
        <v>1</v>
      </c>
      <c r="F75" s="20">
        <f t="shared" si="69"/>
        <v>1001</v>
      </c>
      <c r="G75" s="3">
        <v>3</v>
      </c>
      <c r="H75" s="22">
        <f t="shared" si="70"/>
        <v>3003</v>
      </c>
      <c r="I75" s="3" t="s">
        <v>70</v>
      </c>
      <c r="J75" s="20">
        <f t="shared" si="71"/>
        <v>5005</v>
      </c>
      <c r="K75" s="3"/>
      <c r="L75" s="20">
        <f t="shared" si="72"/>
        <v>0</v>
      </c>
      <c r="M75" s="3" t="s">
        <v>85</v>
      </c>
      <c r="N75" s="20">
        <f t="shared" si="73"/>
        <v>3003</v>
      </c>
      <c r="O75" s="7" t="s">
        <v>72</v>
      </c>
      <c r="P75" s="26">
        <f t="shared" si="74"/>
        <v>5005</v>
      </c>
      <c r="Q75" s="3" t="s">
        <v>72</v>
      </c>
      <c r="R75" s="26">
        <f t="shared" si="75"/>
        <v>5005</v>
      </c>
      <c r="S75" s="3" t="s">
        <v>73</v>
      </c>
      <c r="T75" s="26">
        <f t="shared" si="76"/>
        <v>4004</v>
      </c>
      <c r="U75" s="3" t="s">
        <v>73</v>
      </c>
      <c r="V75" s="26">
        <f t="shared" si="77"/>
        <v>4004</v>
      </c>
      <c r="W75" s="3" t="s">
        <v>73</v>
      </c>
      <c r="X75" s="26">
        <f t="shared" si="78"/>
        <v>4004</v>
      </c>
      <c r="Y75" s="3" t="s">
        <v>73</v>
      </c>
      <c r="Z75" s="26">
        <f t="shared" si="79"/>
        <v>4004</v>
      </c>
      <c r="AA75" s="3" t="s">
        <v>72</v>
      </c>
      <c r="AB75" s="26">
        <f t="shared" si="80"/>
        <v>5005</v>
      </c>
      <c r="AC75" s="3" t="s">
        <v>72</v>
      </c>
      <c r="AD75" s="26">
        <f t="shared" si="81"/>
        <v>5005</v>
      </c>
      <c r="AE75" s="3" t="s">
        <v>73</v>
      </c>
      <c r="AF75" s="26">
        <f t="shared" si="82"/>
        <v>4004</v>
      </c>
      <c r="AG75" s="3" t="s">
        <v>73</v>
      </c>
      <c r="AH75" s="26">
        <f t="shared" si="83"/>
        <v>4004</v>
      </c>
      <c r="AI75" s="3" t="s">
        <v>73</v>
      </c>
      <c r="AJ75" s="26">
        <f t="shared" si="84"/>
        <v>4004</v>
      </c>
      <c r="AK75" s="3" t="s">
        <v>73</v>
      </c>
      <c r="AL75" s="26">
        <f t="shared" si="85"/>
        <v>4004</v>
      </c>
      <c r="AM75" s="3" t="s">
        <v>73</v>
      </c>
      <c r="AN75" s="26">
        <f t="shared" si="86"/>
        <v>4004</v>
      </c>
      <c r="AO75" s="3" t="s">
        <v>73</v>
      </c>
      <c r="AP75" s="26">
        <f t="shared" si="87"/>
        <v>4004</v>
      </c>
      <c r="AQ75" s="3" t="s">
        <v>73</v>
      </c>
      <c r="AR75" s="26">
        <f t="shared" si="88"/>
        <v>4004</v>
      </c>
      <c r="AS75" s="3" t="s">
        <v>73</v>
      </c>
      <c r="AT75" s="26">
        <f t="shared" si="89"/>
        <v>4004</v>
      </c>
      <c r="AU75" s="3" t="s">
        <v>73</v>
      </c>
      <c r="AV75" s="26">
        <f t="shared" si="90"/>
        <v>4004</v>
      </c>
      <c r="AW75" s="3" t="s">
        <v>73</v>
      </c>
      <c r="AX75" s="26">
        <f t="shared" si="91"/>
        <v>4004</v>
      </c>
      <c r="AY75" s="3" t="s">
        <v>73</v>
      </c>
      <c r="AZ75" s="26">
        <f t="shared" si="92"/>
        <v>4004</v>
      </c>
      <c r="BA75" s="3" t="s">
        <v>73</v>
      </c>
      <c r="BB75" s="26">
        <f t="shared" si="93"/>
        <v>4004</v>
      </c>
      <c r="BC75" s="3" t="s">
        <v>73</v>
      </c>
      <c r="BD75" s="26">
        <f t="shared" si="94"/>
        <v>4004</v>
      </c>
      <c r="BE75" s="3" t="s">
        <v>73</v>
      </c>
      <c r="BF75" s="26">
        <f t="shared" si="95"/>
        <v>4004</v>
      </c>
      <c r="BG75" s="3" t="s">
        <v>73</v>
      </c>
      <c r="BH75" s="26">
        <f t="shared" si="96"/>
        <v>4004</v>
      </c>
      <c r="BI75" s="3" t="s">
        <v>73</v>
      </c>
      <c r="BJ75" s="26">
        <f t="shared" si="97"/>
        <v>4004</v>
      </c>
      <c r="BK75" s="3" t="s">
        <v>73</v>
      </c>
      <c r="BL75" s="26">
        <f t="shared" si="98"/>
        <v>4004</v>
      </c>
      <c r="BM75" s="3" t="s">
        <v>73</v>
      </c>
      <c r="BN75" s="26">
        <f t="shared" si="99"/>
        <v>4004</v>
      </c>
      <c r="BO75" s="3" t="s">
        <v>73</v>
      </c>
      <c r="BP75" s="26">
        <f t="shared" si="100"/>
        <v>4004</v>
      </c>
      <c r="BQ75" s="3" t="s">
        <v>73</v>
      </c>
      <c r="BR75" s="26">
        <f t="shared" si="101"/>
        <v>4004</v>
      </c>
      <c r="BS75" s="3" t="s">
        <v>73</v>
      </c>
      <c r="BT75" s="26">
        <f t="shared" si="102"/>
        <v>4004</v>
      </c>
      <c r="BU75" s="3" t="s">
        <v>73</v>
      </c>
      <c r="BV75" s="26">
        <f t="shared" si="103"/>
        <v>4004</v>
      </c>
      <c r="BW75" s="3" t="s">
        <v>73</v>
      </c>
      <c r="BX75" s="26">
        <f t="shared" si="104"/>
        <v>4004</v>
      </c>
      <c r="BY75" s="3" t="s">
        <v>72</v>
      </c>
      <c r="BZ75" s="26">
        <f t="shared" si="105"/>
        <v>5005</v>
      </c>
      <c r="CA75" s="3" t="s">
        <v>73</v>
      </c>
      <c r="CB75" s="26">
        <f t="shared" si="106"/>
        <v>4004</v>
      </c>
      <c r="CC75" s="3" t="s">
        <v>73</v>
      </c>
      <c r="CD75" s="26">
        <f t="shared" si="107"/>
        <v>4004</v>
      </c>
      <c r="CE75" s="3" t="s">
        <v>74</v>
      </c>
      <c r="CF75" s="26">
        <f t="shared" si="108"/>
        <v>3003</v>
      </c>
      <c r="CG75" s="3" t="s">
        <v>74</v>
      </c>
      <c r="CH75" s="26">
        <f t="shared" si="109"/>
        <v>3003</v>
      </c>
      <c r="CI75" s="3" t="s">
        <v>73</v>
      </c>
      <c r="CJ75" s="26">
        <f t="shared" si="110"/>
        <v>4004</v>
      </c>
      <c r="CK75" s="3" t="s">
        <v>73</v>
      </c>
      <c r="CL75" s="26">
        <f t="shared" si="111"/>
        <v>4004</v>
      </c>
      <c r="CM75" s="3" t="s">
        <v>73</v>
      </c>
      <c r="CN75" s="26">
        <f t="shared" si="112"/>
        <v>4004</v>
      </c>
      <c r="CO75" s="3" t="s">
        <v>73</v>
      </c>
      <c r="CP75" s="26">
        <f t="shared" si="113"/>
        <v>4004</v>
      </c>
      <c r="CQ75" s="3" t="s">
        <v>73</v>
      </c>
      <c r="CR75" s="26">
        <f t="shared" si="114"/>
        <v>4004</v>
      </c>
      <c r="CS75" s="3" t="s">
        <v>73</v>
      </c>
      <c r="CT75" s="26">
        <f t="shared" si="115"/>
        <v>4004</v>
      </c>
      <c r="CU75" s="3" t="s">
        <v>72</v>
      </c>
      <c r="CV75" s="26">
        <f t="shared" si="116"/>
        <v>5005</v>
      </c>
      <c r="CW75" s="3" t="s">
        <v>73</v>
      </c>
      <c r="CX75" s="26">
        <f t="shared" si="117"/>
        <v>4004</v>
      </c>
      <c r="CY75" s="3" t="s">
        <v>72</v>
      </c>
      <c r="CZ75" s="26">
        <f t="shared" si="118"/>
        <v>5005</v>
      </c>
      <c r="DA75" s="3" t="s">
        <v>73</v>
      </c>
      <c r="DB75" s="26">
        <f t="shared" si="119"/>
        <v>4004</v>
      </c>
      <c r="DC75" s="3" t="s">
        <v>75</v>
      </c>
      <c r="DD75" s="26">
        <f t="shared" si="120"/>
        <v>1001</v>
      </c>
      <c r="DE75" s="3" t="s">
        <v>75</v>
      </c>
      <c r="DF75" s="26">
        <f t="shared" si="121"/>
        <v>1001</v>
      </c>
      <c r="DG75" s="3" t="s">
        <v>75</v>
      </c>
      <c r="DH75" s="26">
        <f t="shared" si="122"/>
        <v>1001</v>
      </c>
      <c r="DI75" s="3" t="s">
        <v>73</v>
      </c>
      <c r="DJ75" s="26">
        <f t="shared" si="123"/>
        <v>4004</v>
      </c>
      <c r="DK75" s="3" t="s">
        <v>73</v>
      </c>
      <c r="DL75" s="26">
        <f t="shared" si="135"/>
        <v>4004</v>
      </c>
      <c r="DM75" s="3" t="s">
        <v>72</v>
      </c>
      <c r="DN75" s="26">
        <f t="shared" si="124"/>
        <v>5005</v>
      </c>
      <c r="DO75" s="3" t="s">
        <v>72</v>
      </c>
      <c r="DP75" s="26">
        <f t="shared" si="125"/>
        <v>5005</v>
      </c>
      <c r="DQ75" s="3" t="s">
        <v>72</v>
      </c>
      <c r="DR75" s="26">
        <f t="shared" si="126"/>
        <v>5005</v>
      </c>
      <c r="DS75" s="3" t="s">
        <v>73</v>
      </c>
      <c r="DT75" s="26">
        <f t="shared" si="127"/>
        <v>4004</v>
      </c>
      <c r="DU75" s="3" t="s">
        <v>73</v>
      </c>
      <c r="DV75" s="26">
        <f t="shared" si="128"/>
        <v>4004</v>
      </c>
      <c r="DW75" s="3" t="s">
        <v>73</v>
      </c>
      <c r="DX75" s="26">
        <f t="shared" si="129"/>
        <v>4004</v>
      </c>
      <c r="DY75" s="3" t="s">
        <v>72</v>
      </c>
      <c r="DZ75" s="26">
        <f t="shared" si="130"/>
        <v>5005</v>
      </c>
      <c r="EA75" s="3" t="s">
        <v>73</v>
      </c>
      <c r="EB75" s="26">
        <f t="shared" si="131"/>
        <v>4004</v>
      </c>
      <c r="EC75" s="3" t="s">
        <v>72</v>
      </c>
      <c r="ED75" s="26">
        <f t="shared" si="132"/>
        <v>5005</v>
      </c>
      <c r="EE75" s="3" t="s">
        <v>73</v>
      </c>
      <c r="EF75" s="26">
        <f t="shared" si="133"/>
        <v>4004</v>
      </c>
      <c r="EG75" s="3" t="s">
        <v>72</v>
      </c>
      <c r="EH75" s="26">
        <f t="shared" si="134"/>
        <v>5005</v>
      </c>
    </row>
    <row r="76" spans="1:138" ht="13.2" x14ac:dyDescent="0.25">
      <c r="A76" s="2">
        <v>44252.383640520835</v>
      </c>
      <c r="B76" s="3" t="s">
        <v>68</v>
      </c>
      <c r="C76" s="20">
        <f>VLOOKUP(B76,'Parte 1'!$C$5:$D$11,2,FALSE)</f>
        <v>100001</v>
      </c>
      <c r="D76" s="3" t="s">
        <v>69</v>
      </c>
      <c r="E76" s="20">
        <f t="shared" si="68"/>
        <v>1</v>
      </c>
      <c r="F76" s="20">
        <f t="shared" si="69"/>
        <v>100001</v>
      </c>
      <c r="G76" s="3">
        <v>9</v>
      </c>
      <c r="H76" s="22">
        <f t="shared" si="70"/>
        <v>900009</v>
      </c>
      <c r="I76" s="3" t="s">
        <v>70</v>
      </c>
      <c r="J76" s="20">
        <f t="shared" si="71"/>
        <v>500005</v>
      </c>
      <c r="K76" s="3"/>
      <c r="L76" s="20">
        <f t="shared" si="72"/>
        <v>0</v>
      </c>
      <c r="M76" s="3" t="s">
        <v>71</v>
      </c>
      <c r="N76" s="20">
        <f t="shared" si="73"/>
        <v>400004</v>
      </c>
      <c r="O76" s="7" t="s">
        <v>73</v>
      </c>
      <c r="P76" s="26">
        <f t="shared" si="74"/>
        <v>400004</v>
      </c>
      <c r="Q76" s="3" t="s">
        <v>72</v>
      </c>
      <c r="R76" s="26">
        <f t="shared" si="75"/>
        <v>500005</v>
      </c>
      <c r="S76" s="3" t="s">
        <v>72</v>
      </c>
      <c r="T76" s="26">
        <f t="shared" si="76"/>
        <v>500005</v>
      </c>
      <c r="U76" s="3" t="s">
        <v>72</v>
      </c>
      <c r="V76" s="26">
        <f t="shared" si="77"/>
        <v>500005</v>
      </c>
      <c r="W76" s="3" t="s">
        <v>72</v>
      </c>
      <c r="X76" s="26">
        <f t="shared" si="78"/>
        <v>500005</v>
      </c>
      <c r="Y76" s="3" t="s">
        <v>72</v>
      </c>
      <c r="Z76" s="26">
        <f t="shared" si="79"/>
        <v>500005</v>
      </c>
      <c r="AA76" s="3" t="s">
        <v>72</v>
      </c>
      <c r="AB76" s="26">
        <f t="shared" si="80"/>
        <v>500005</v>
      </c>
      <c r="AC76" s="3" t="s">
        <v>72</v>
      </c>
      <c r="AD76" s="26">
        <f t="shared" si="81"/>
        <v>500005</v>
      </c>
      <c r="AE76" s="3" t="s">
        <v>72</v>
      </c>
      <c r="AF76" s="26">
        <f t="shared" si="82"/>
        <v>500005</v>
      </c>
      <c r="AG76" s="3" t="s">
        <v>73</v>
      </c>
      <c r="AH76" s="26">
        <f t="shared" si="83"/>
        <v>400004</v>
      </c>
      <c r="AI76" s="3" t="s">
        <v>73</v>
      </c>
      <c r="AJ76" s="26">
        <f t="shared" si="84"/>
        <v>400004</v>
      </c>
      <c r="AK76" s="3" t="s">
        <v>73</v>
      </c>
      <c r="AL76" s="26">
        <f t="shared" si="85"/>
        <v>400004</v>
      </c>
      <c r="AM76" s="3" t="s">
        <v>73</v>
      </c>
      <c r="AN76" s="26">
        <f t="shared" si="86"/>
        <v>400004</v>
      </c>
      <c r="AO76" s="3" t="s">
        <v>73</v>
      </c>
      <c r="AP76" s="26">
        <f t="shared" si="87"/>
        <v>400004</v>
      </c>
      <c r="AQ76" s="3" t="s">
        <v>72</v>
      </c>
      <c r="AR76" s="26">
        <f t="shared" si="88"/>
        <v>500005</v>
      </c>
      <c r="AS76" s="3" t="s">
        <v>73</v>
      </c>
      <c r="AT76" s="26">
        <f t="shared" si="89"/>
        <v>400004</v>
      </c>
      <c r="AU76" s="3" t="s">
        <v>72</v>
      </c>
      <c r="AV76" s="26">
        <f t="shared" si="90"/>
        <v>500005</v>
      </c>
      <c r="AW76" s="3" t="s">
        <v>72</v>
      </c>
      <c r="AX76" s="26">
        <f t="shared" si="91"/>
        <v>500005</v>
      </c>
      <c r="AY76" s="3" t="s">
        <v>72</v>
      </c>
      <c r="AZ76" s="26">
        <f t="shared" si="92"/>
        <v>500005</v>
      </c>
      <c r="BA76" s="3" t="s">
        <v>72</v>
      </c>
      <c r="BB76" s="26">
        <f t="shared" si="93"/>
        <v>500005</v>
      </c>
      <c r="BC76" s="3" t="s">
        <v>72</v>
      </c>
      <c r="BD76" s="26">
        <f t="shared" si="94"/>
        <v>500005</v>
      </c>
      <c r="BE76" s="3" t="s">
        <v>72</v>
      </c>
      <c r="BF76" s="26">
        <f t="shared" si="95"/>
        <v>500005</v>
      </c>
      <c r="BG76" s="3" t="s">
        <v>73</v>
      </c>
      <c r="BH76" s="26">
        <f t="shared" si="96"/>
        <v>400004</v>
      </c>
      <c r="BI76" s="3" t="s">
        <v>72</v>
      </c>
      <c r="BJ76" s="26">
        <f t="shared" si="97"/>
        <v>500005</v>
      </c>
      <c r="BK76" s="3" t="s">
        <v>72</v>
      </c>
      <c r="BL76" s="26">
        <f t="shared" si="98"/>
        <v>500005</v>
      </c>
      <c r="BM76" s="3" t="s">
        <v>72</v>
      </c>
      <c r="BN76" s="26">
        <f t="shared" si="99"/>
        <v>500005</v>
      </c>
      <c r="BO76" s="3" t="s">
        <v>73</v>
      </c>
      <c r="BP76" s="26">
        <f t="shared" si="100"/>
        <v>400004</v>
      </c>
      <c r="BQ76" s="3" t="s">
        <v>72</v>
      </c>
      <c r="BR76" s="26">
        <f t="shared" si="101"/>
        <v>500005</v>
      </c>
      <c r="BS76" s="3" t="s">
        <v>72</v>
      </c>
      <c r="BT76" s="26">
        <f t="shared" si="102"/>
        <v>500005</v>
      </c>
      <c r="BU76" s="3" t="s">
        <v>72</v>
      </c>
      <c r="BV76" s="26">
        <f t="shared" si="103"/>
        <v>500005</v>
      </c>
      <c r="BW76" s="3" t="s">
        <v>72</v>
      </c>
      <c r="BX76" s="26">
        <f t="shared" si="104"/>
        <v>500005</v>
      </c>
      <c r="BY76" s="3" t="s">
        <v>72</v>
      </c>
      <c r="BZ76" s="26">
        <f t="shared" si="105"/>
        <v>500005</v>
      </c>
      <c r="CA76" s="3" t="s">
        <v>72</v>
      </c>
      <c r="CB76" s="26">
        <f t="shared" si="106"/>
        <v>500005</v>
      </c>
      <c r="CC76" s="3" t="s">
        <v>72</v>
      </c>
      <c r="CD76" s="26">
        <f t="shared" si="107"/>
        <v>500005</v>
      </c>
      <c r="CE76" s="3" t="s">
        <v>73</v>
      </c>
      <c r="CF76" s="26">
        <f t="shared" si="108"/>
        <v>400004</v>
      </c>
      <c r="CG76" s="3" t="s">
        <v>72</v>
      </c>
      <c r="CH76" s="26">
        <f t="shared" si="109"/>
        <v>500005</v>
      </c>
      <c r="CI76" s="3" t="s">
        <v>72</v>
      </c>
      <c r="CJ76" s="26">
        <f t="shared" si="110"/>
        <v>500005</v>
      </c>
      <c r="CK76" s="3" t="s">
        <v>72</v>
      </c>
      <c r="CL76" s="26">
        <f t="shared" si="111"/>
        <v>500005</v>
      </c>
      <c r="CM76" s="3" t="s">
        <v>72</v>
      </c>
      <c r="CN76" s="26">
        <f t="shared" si="112"/>
        <v>500005</v>
      </c>
      <c r="CO76" s="3" t="s">
        <v>73</v>
      </c>
      <c r="CP76" s="26">
        <f t="shared" si="113"/>
        <v>400004</v>
      </c>
      <c r="CQ76" s="3" t="s">
        <v>72</v>
      </c>
      <c r="CR76" s="26">
        <f t="shared" si="114"/>
        <v>500005</v>
      </c>
      <c r="CS76" s="3" t="s">
        <v>72</v>
      </c>
      <c r="CT76" s="26">
        <f t="shared" si="115"/>
        <v>500005</v>
      </c>
      <c r="CU76" s="3" t="s">
        <v>72</v>
      </c>
      <c r="CV76" s="26">
        <f t="shared" si="116"/>
        <v>500005</v>
      </c>
      <c r="CW76" s="3" t="s">
        <v>72</v>
      </c>
      <c r="CX76" s="26">
        <f t="shared" si="117"/>
        <v>500005</v>
      </c>
      <c r="CY76" s="3" t="s">
        <v>72</v>
      </c>
      <c r="CZ76" s="26">
        <f t="shared" si="118"/>
        <v>500005</v>
      </c>
      <c r="DA76" s="3" t="s">
        <v>72</v>
      </c>
      <c r="DB76" s="26">
        <f t="shared" si="119"/>
        <v>500005</v>
      </c>
      <c r="DC76" s="3" t="s">
        <v>72</v>
      </c>
      <c r="DD76" s="26">
        <f t="shared" si="120"/>
        <v>500005</v>
      </c>
      <c r="DE76" s="3" t="s">
        <v>72</v>
      </c>
      <c r="DF76" s="26">
        <f t="shared" si="121"/>
        <v>500005</v>
      </c>
      <c r="DG76" s="3" t="s">
        <v>72</v>
      </c>
      <c r="DH76" s="26">
        <f t="shared" si="122"/>
        <v>500005</v>
      </c>
      <c r="DI76" s="3" t="s">
        <v>72</v>
      </c>
      <c r="DJ76" s="26">
        <f t="shared" si="123"/>
        <v>500005</v>
      </c>
      <c r="DK76" s="3" t="s">
        <v>72</v>
      </c>
      <c r="DL76" s="26">
        <f t="shared" si="135"/>
        <v>500005</v>
      </c>
      <c r="DM76" s="3" t="s">
        <v>72</v>
      </c>
      <c r="DN76" s="26">
        <f t="shared" si="124"/>
        <v>500005</v>
      </c>
      <c r="DO76" s="3" t="s">
        <v>72</v>
      </c>
      <c r="DP76" s="26">
        <f t="shared" si="125"/>
        <v>500005</v>
      </c>
      <c r="DQ76" s="3" t="s">
        <v>72</v>
      </c>
      <c r="DR76" s="26">
        <f t="shared" si="126"/>
        <v>500005</v>
      </c>
      <c r="DS76" s="3" t="s">
        <v>72</v>
      </c>
      <c r="DT76" s="26">
        <f t="shared" si="127"/>
        <v>500005</v>
      </c>
      <c r="DU76" s="3" t="s">
        <v>72</v>
      </c>
      <c r="DV76" s="26">
        <f t="shared" si="128"/>
        <v>500005</v>
      </c>
      <c r="DW76" s="3" t="s">
        <v>72</v>
      </c>
      <c r="DX76" s="26">
        <f t="shared" si="129"/>
        <v>500005</v>
      </c>
      <c r="DY76" s="3" t="s">
        <v>72</v>
      </c>
      <c r="DZ76" s="26">
        <f t="shared" si="130"/>
        <v>500005</v>
      </c>
      <c r="EA76" s="3" t="s">
        <v>72</v>
      </c>
      <c r="EB76" s="26">
        <f t="shared" si="131"/>
        <v>500005</v>
      </c>
      <c r="EC76" s="3" t="s">
        <v>72</v>
      </c>
      <c r="ED76" s="26">
        <f t="shared" si="132"/>
        <v>500005</v>
      </c>
      <c r="EE76" s="3" t="s">
        <v>72</v>
      </c>
      <c r="EF76" s="26">
        <f t="shared" si="133"/>
        <v>500005</v>
      </c>
      <c r="EG76" s="3" t="s">
        <v>72</v>
      </c>
      <c r="EH76" s="26">
        <f t="shared" si="134"/>
        <v>500005</v>
      </c>
    </row>
    <row r="77" spans="1:138" ht="13.2" x14ac:dyDescent="0.25">
      <c r="A77" s="2">
        <v>44252.484852847221</v>
      </c>
      <c r="B77" s="3" t="s">
        <v>84</v>
      </c>
      <c r="C77" s="20">
        <f>VLOOKUP(B77,'Parte 1'!$C$5:$D$11,2,FALSE)</f>
        <v>1</v>
      </c>
      <c r="D77" s="3" t="s">
        <v>69</v>
      </c>
      <c r="E77" s="20">
        <f t="shared" si="68"/>
        <v>1</v>
      </c>
      <c r="F77" s="20">
        <f t="shared" si="69"/>
        <v>1</v>
      </c>
      <c r="G77" s="3">
        <v>5</v>
      </c>
      <c r="H77" s="22">
        <f t="shared" si="70"/>
        <v>5</v>
      </c>
      <c r="I77" s="3" t="s">
        <v>70</v>
      </c>
      <c r="J77" s="20">
        <f t="shared" si="71"/>
        <v>5</v>
      </c>
      <c r="K77" s="3"/>
      <c r="L77" s="20">
        <f t="shared" si="72"/>
        <v>0</v>
      </c>
      <c r="M77" s="3" t="s">
        <v>85</v>
      </c>
      <c r="N77" s="20">
        <f t="shared" si="73"/>
        <v>3</v>
      </c>
      <c r="O77" s="7" t="s">
        <v>72</v>
      </c>
      <c r="P77" s="26">
        <f t="shared" si="74"/>
        <v>5</v>
      </c>
      <c r="Q77" s="3" t="s">
        <v>72</v>
      </c>
      <c r="R77" s="26">
        <f t="shared" si="75"/>
        <v>5</v>
      </c>
      <c r="S77" s="3" t="s">
        <v>72</v>
      </c>
      <c r="T77" s="26">
        <f t="shared" si="76"/>
        <v>5</v>
      </c>
      <c r="U77" s="3" t="s">
        <v>72</v>
      </c>
      <c r="V77" s="26">
        <f t="shared" si="77"/>
        <v>5</v>
      </c>
      <c r="W77" s="3" t="s">
        <v>72</v>
      </c>
      <c r="X77" s="26">
        <f t="shared" si="78"/>
        <v>5</v>
      </c>
      <c r="Y77" s="3" t="s">
        <v>72</v>
      </c>
      <c r="Z77" s="26">
        <f t="shared" si="79"/>
        <v>5</v>
      </c>
      <c r="AA77" s="3" t="s">
        <v>72</v>
      </c>
      <c r="AB77" s="26">
        <f t="shared" si="80"/>
        <v>5</v>
      </c>
      <c r="AC77" s="3" t="s">
        <v>72</v>
      </c>
      <c r="AD77" s="26">
        <f t="shared" si="81"/>
        <v>5</v>
      </c>
      <c r="AE77" s="3" t="s">
        <v>72</v>
      </c>
      <c r="AF77" s="26">
        <f t="shared" si="82"/>
        <v>5</v>
      </c>
      <c r="AG77" s="3" t="s">
        <v>72</v>
      </c>
      <c r="AH77" s="26">
        <f t="shared" si="83"/>
        <v>5</v>
      </c>
      <c r="AI77" s="3" t="s">
        <v>72</v>
      </c>
      <c r="AJ77" s="26">
        <f t="shared" si="84"/>
        <v>5</v>
      </c>
      <c r="AK77" s="3" t="s">
        <v>73</v>
      </c>
      <c r="AL77" s="26">
        <f t="shared" si="85"/>
        <v>4</v>
      </c>
      <c r="AM77" s="3" t="s">
        <v>72</v>
      </c>
      <c r="AN77" s="26">
        <f t="shared" si="86"/>
        <v>5</v>
      </c>
      <c r="AO77" s="3" t="s">
        <v>73</v>
      </c>
      <c r="AP77" s="26">
        <f t="shared" si="87"/>
        <v>4</v>
      </c>
      <c r="AQ77" s="3" t="s">
        <v>72</v>
      </c>
      <c r="AR77" s="26">
        <f t="shared" si="88"/>
        <v>5</v>
      </c>
      <c r="AS77" s="3" t="s">
        <v>72</v>
      </c>
      <c r="AT77" s="26">
        <f t="shared" si="89"/>
        <v>5</v>
      </c>
      <c r="AU77" s="3" t="s">
        <v>72</v>
      </c>
      <c r="AV77" s="26">
        <f t="shared" si="90"/>
        <v>5</v>
      </c>
      <c r="AW77" s="3" t="s">
        <v>72</v>
      </c>
      <c r="AX77" s="26">
        <f t="shared" si="91"/>
        <v>5</v>
      </c>
      <c r="AY77" s="3" t="s">
        <v>72</v>
      </c>
      <c r="AZ77" s="26">
        <f t="shared" si="92"/>
        <v>5</v>
      </c>
      <c r="BA77" s="3" t="s">
        <v>72</v>
      </c>
      <c r="BB77" s="26">
        <f t="shared" si="93"/>
        <v>5</v>
      </c>
      <c r="BC77" s="3" t="s">
        <v>75</v>
      </c>
      <c r="BD77" s="26">
        <f t="shared" si="94"/>
        <v>1</v>
      </c>
      <c r="BE77" s="3" t="s">
        <v>75</v>
      </c>
      <c r="BF77" s="26">
        <f t="shared" si="95"/>
        <v>1</v>
      </c>
      <c r="BG77" s="3" t="s">
        <v>75</v>
      </c>
      <c r="BH77" s="26">
        <f t="shared" si="96"/>
        <v>1</v>
      </c>
      <c r="BI77" s="3" t="s">
        <v>75</v>
      </c>
      <c r="BJ77" s="26">
        <f t="shared" si="97"/>
        <v>1</v>
      </c>
      <c r="BK77" s="3" t="s">
        <v>75</v>
      </c>
      <c r="BL77" s="26">
        <f t="shared" si="98"/>
        <v>1</v>
      </c>
      <c r="BM77" s="3" t="s">
        <v>75</v>
      </c>
      <c r="BN77" s="26">
        <f t="shared" si="99"/>
        <v>1</v>
      </c>
      <c r="BO77" s="3" t="s">
        <v>75</v>
      </c>
      <c r="BP77" s="26">
        <f t="shared" si="100"/>
        <v>1</v>
      </c>
      <c r="BQ77" s="3" t="s">
        <v>73</v>
      </c>
      <c r="BR77" s="26">
        <f t="shared" si="101"/>
        <v>4</v>
      </c>
      <c r="BS77" s="3" t="s">
        <v>73</v>
      </c>
      <c r="BT77" s="26">
        <f t="shared" si="102"/>
        <v>4</v>
      </c>
      <c r="BU77" s="3" t="s">
        <v>74</v>
      </c>
      <c r="BV77" s="26">
        <f t="shared" si="103"/>
        <v>3</v>
      </c>
      <c r="BW77" s="3" t="s">
        <v>74</v>
      </c>
      <c r="BX77" s="26">
        <f t="shared" si="104"/>
        <v>3</v>
      </c>
      <c r="BY77" s="3" t="s">
        <v>73</v>
      </c>
      <c r="BZ77" s="26">
        <f t="shared" si="105"/>
        <v>4</v>
      </c>
      <c r="CA77" s="3" t="s">
        <v>73</v>
      </c>
      <c r="CB77" s="26">
        <f t="shared" si="106"/>
        <v>4</v>
      </c>
      <c r="CC77" s="3" t="s">
        <v>73</v>
      </c>
      <c r="CD77" s="26">
        <f t="shared" si="107"/>
        <v>4</v>
      </c>
      <c r="CE77" s="3" t="s">
        <v>73</v>
      </c>
      <c r="CF77" s="26">
        <f t="shared" si="108"/>
        <v>4</v>
      </c>
      <c r="CG77" s="3" t="s">
        <v>73</v>
      </c>
      <c r="CH77" s="26">
        <f t="shared" si="109"/>
        <v>4</v>
      </c>
      <c r="CI77" s="3" t="s">
        <v>73</v>
      </c>
      <c r="CJ77" s="26">
        <f t="shared" si="110"/>
        <v>4</v>
      </c>
      <c r="CK77" s="3" t="s">
        <v>72</v>
      </c>
      <c r="CL77" s="26">
        <f t="shared" si="111"/>
        <v>5</v>
      </c>
      <c r="CM77" s="3" t="s">
        <v>73</v>
      </c>
      <c r="CN77" s="26">
        <f t="shared" si="112"/>
        <v>4</v>
      </c>
      <c r="CO77" s="3" t="s">
        <v>72</v>
      </c>
      <c r="CP77" s="26">
        <f t="shared" si="113"/>
        <v>5</v>
      </c>
      <c r="CQ77" s="3" t="s">
        <v>72</v>
      </c>
      <c r="CR77" s="26">
        <f t="shared" si="114"/>
        <v>5</v>
      </c>
      <c r="CS77" s="3" t="s">
        <v>72</v>
      </c>
      <c r="CT77" s="26">
        <f t="shared" si="115"/>
        <v>5</v>
      </c>
      <c r="CU77" s="3" t="s">
        <v>75</v>
      </c>
      <c r="CV77" s="26">
        <f t="shared" si="116"/>
        <v>1</v>
      </c>
      <c r="CW77" s="3" t="s">
        <v>73</v>
      </c>
      <c r="CX77" s="26">
        <f t="shared" si="117"/>
        <v>4</v>
      </c>
      <c r="CY77" s="3" t="s">
        <v>73</v>
      </c>
      <c r="CZ77" s="26">
        <f t="shared" si="118"/>
        <v>4</v>
      </c>
      <c r="DA77" s="3" t="s">
        <v>75</v>
      </c>
      <c r="DB77" s="26">
        <f t="shared" si="119"/>
        <v>1</v>
      </c>
      <c r="DC77" s="3" t="s">
        <v>75</v>
      </c>
      <c r="DD77" s="26">
        <f t="shared" si="120"/>
        <v>1</v>
      </c>
      <c r="DE77" s="3" t="s">
        <v>75</v>
      </c>
      <c r="DF77" s="26">
        <f t="shared" si="121"/>
        <v>1</v>
      </c>
      <c r="DG77" s="3" t="s">
        <v>75</v>
      </c>
      <c r="DH77" s="26">
        <f t="shared" si="122"/>
        <v>1</v>
      </c>
      <c r="DI77" s="3" t="s">
        <v>73</v>
      </c>
      <c r="DJ77" s="26">
        <f t="shared" si="123"/>
        <v>4</v>
      </c>
      <c r="DK77" s="3" t="s">
        <v>72</v>
      </c>
      <c r="DL77" s="26">
        <f t="shared" si="135"/>
        <v>5</v>
      </c>
      <c r="DM77" s="3" t="s">
        <v>72</v>
      </c>
      <c r="DN77" s="26">
        <f t="shared" si="124"/>
        <v>5</v>
      </c>
      <c r="DO77" s="3" t="s">
        <v>72</v>
      </c>
      <c r="DP77" s="26">
        <f t="shared" si="125"/>
        <v>5</v>
      </c>
      <c r="DQ77" s="3" t="s">
        <v>72</v>
      </c>
      <c r="DR77" s="26">
        <f t="shared" si="126"/>
        <v>5</v>
      </c>
      <c r="DS77" s="3" t="s">
        <v>72</v>
      </c>
      <c r="DT77" s="26">
        <f t="shared" si="127"/>
        <v>5</v>
      </c>
      <c r="DU77" s="3" t="s">
        <v>72</v>
      </c>
      <c r="DV77" s="26">
        <f t="shared" si="128"/>
        <v>5</v>
      </c>
      <c r="DW77" s="3" t="s">
        <v>72</v>
      </c>
      <c r="DX77" s="26">
        <f t="shared" si="129"/>
        <v>5</v>
      </c>
      <c r="DY77" s="3" t="s">
        <v>72</v>
      </c>
      <c r="DZ77" s="26">
        <f t="shared" si="130"/>
        <v>5</v>
      </c>
      <c r="EA77" s="3" t="s">
        <v>72</v>
      </c>
      <c r="EB77" s="26">
        <f t="shared" si="131"/>
        <v>5</v>
      </c>
      <c r="EC77" s="3" t="s">
        <v>72</v>
      </c>
      <c r="ED77" s="26">
        <f t="shared" si="132"/>
        <v>5</v>
      </c>
      <c r="EE77" s="3" t="s">
        <v>72</v>
      </c>
      <c r="EF77" s="26">
        <f t="shared" si="133"/>
        <v>5</v>
      </c>
      <c r="EG77" s="3" t="s">
        <v>72</v>
      </c>
      <c r="EH77" s="26">
        <f t="shared" si="134"/>
        <v>5</v>
      </c>
    </row>
    <row r="78" spans="1:138" ht="13.2" x14ac:dyDescent="0.25">
      <c r="A78" s="2">
        <v>44252.547850196759</v>
      </c>
      <c r="B78" s="3" t="s">
        <v>81</v>
      </c>
      <c r="C78" s="20">
        <f>VLOOKUP(B78,'Parte 1'!$C$5:$D$11,2,FALSE)</f>
        <v>1000001</v>
      </c>
      <c r="D78" s="3" t="s">
        <v>69</v>
      </c>
      <c r="E78" s="20">
        <f t="shared" si="68"/>
        <v>1</v>
      </c>
      <c r="F78" s="20">
        <f t="shared" si="69"/>
        <v>1000001</v>
      </c>
      <c r="G78" s="3">
        <v>7</v>
      </c>
      <c r="H78" s="22">
        <f t="shared" si="70"/>
        <v>7000007</v>
      </c>
      <c r="I78" s="3" t="s">
        <v>70</v>
      </c>
      <c r="J78" s="20">
        <f t="shared" si="71"/>
        <v>5000005</v>
      </c>
      <c r="K78" s="3"/>
      <c r="L78" s="20">
        <f t="shared" si="72"/>
        <v>0</v>
      </c>
      <c r="M78" s="3" t="s">
        <v>85</v>
      </c>
      <c r="N78" s="20">
        <f t="shared" si="73"/>
        <v>3000003</v>
      </c>
      <c r="O78" s="7" t="s">
        <v>72</v>
      </c>
      <c r="P78" s="26">
        <f t="shared" si="74"/>
        <v>5000005</v>
      </c>
      <c r="Q78" s="3" t="s">
        <v>72</v>
      </c>
      <c r="R78" s="26">
        <f t="shared" si="75"/>
        <v>5000005</v>
      </c>
      <c r="S78" s="3" t="s">
        <v>72</v>
      </c>
      <c r="T78" s="26">
        <f t="shared" si="76"/>
        <v>5000005</v>
      </c>
      <c r="U78" s="3" t="s">
        <v>72</v>
      </c>
      <c r="V78" s="26">
        <f t="shared" si="77"/>
        <v>5000005</v>
      </c>
      <c r="W78" s="3" t="s">
        <v>72</v>
      </c>
      <c r="X78" s="26">
        <f t="shared" si="78"/>
        <v>5000005</v>
      </c>
      <c r="Y78" s="3" t="s">
        <v>72</v>
      </c>
      <c r="Z78" s="26">
        <f t="shared" si="79"/>
        <v>5000005</v>
      </c>
      <c r="AA78" s="3" t="s">
        <v>72</v>
      </c>
      <c r="AB78" s="26">
        <f t="shared" si="80"/>
        <v>5000005</v>
      </c>
      <c r="AC78" s="3" t="s">
        <v>72</v>
      </c>
      <c r="AD78" s="26">
        <f t="shared" si="81"/>
        <v>5000005</v>
      </c>
      <c r="AE78" s="3" t="s">
        <v>72</v>
      </c>
      <c r="AF78" s="26">
        <f t="shared" si="82"/>
        <v>5000005</v>
      </c>
      <c r="AG78" s="3" t="s">
        <v>72</v>
      </c>
      <c r="AH78" s="26">
        <f t="shared" si="83"/>
        <v>5000005</v>
      </c>
      <c r="AI78" s="3" t="s">
        <v>72</v>
      </c>
      <c r="AJ78" s="26">
        <f t="shared" si="84"/>
        <v>5000005</v>
      </c>
      <c r="AK78" s="3" t="s">
        <v>73</v>
      </c>
      <c r="AL78" s="26">
        <f t="shared" si="85"/>
        <v>4000004</v>
      </c>
      <c r="AM78" s="3" t="s">
        <v>73</v>
      </c>
      <c r="AN78" s="26">
        <f t="shared" si="86"/>
        <v>4000004</v>
      </c>
      <c r="AO78" s="3" t="s">
        <v>73</v>
      </c>
      <c r="AP78" s="26">
        <f t="shared" si="87"/>
        <v>4000004</v>
      </c>
      <c r="AQ78" s="3" t="s">
        <v>72</v>
      </c>
      <c r="AR78" s="26">
        <f t="shared" si="88"/>
        <v>5000005</v>
      </c>
      <c r="AS78" s="3" t="s">
        <v>72</v>
      </c>
      <c r="AT78" s="26">
        <f t="shared" si="89"/>
        <v>5000005</v>
      </c>
      <c r="AU78" s="3" t="s">
        <v>73</v>
      </c>
      <c r="AV78" s="26">
        <f t="shared" si="90"/>
        <v>4000004</v>
      </c>
      <c r="AW78" s="3" t="s">
        <v>72</v>
      </c>
      <c r="AX78" s="26">
        <f t="shared" si="91"/>
        <v>5000005</v>
      </c>
      <c r="AY78" s="3" t="s">
        <v>72</v>
      </c>
      <c r="AZ78" s="26">
        <f t="shared" si="92"/>
        <v>5000005</v>
      </c>
      <c r="BA78" s="3" t="s">
        <v>72</v>
      </c>
      <c r="BB78" s="26">
        <f t="shared" si="93"/>
        <v>5000005</v>
      </c>
      <c r="BC78" s="3" t="s">
        <v>72</v>
      </c>
      <c r="BD78" s="26">
        <f t="shared" si="94"/>
        <v>5000005</v>
      </c>
      <c r="BE78" s="3" t="s">
        <v>72</v>
      </c>
      <c r="BF78" s="26">
        <f t="shared" si="95"/>
        <v>5000005</v>
      </c>
      <c r="BG78" s="3" t="s">
        <v>72</v>
      </c>
      <c r="BH78" s="26">
        <f t="shared" si="96"/>
        <v>5000005</v>
      </c>
      <c r="BI78" s="3" t="s">
        <v>72</v>
      </c>
      <c r="BJ78" s="26">
        <f t="shared" si="97"/>
        <v>5000005</v>
      </c>
      <c r="BK78" s="3" t="s">
        <v>72</v>
      </c>
      <c r="BL78" s="26">
        <f t="shared" si="98"/>
        <v>5000005</v>
      </c>
      <c r="BM78" s="3" t="s">
        <v>72</v>
      </c>
      <c r="BN78" s="26">
        <f t="shared" si="99"/>
        <v>5000005</v>
      </c>
      <c r="BO78" s="3" t="s">
        <v>72</v>
      </c>
      <c r="BP78" s="26">
        <f t="shared" si="100"/>
        <v>5000005</v>
      </c>
      <c r="BQ78" s="3" t="s">
        <v>73</v>
      </c>
      <c r="BR78" s="26">
        <f t="shared" si="101"/>
        <v>4000004</v>
      </c>
      <c r="BS78" s="3" t="s">
        <v>74</v>
      </c>
      <c r="BT78" s="26">
        <f t="shared" si="102"/>
        <v>3000003</v>
      </c>
      <c r="BU78" s="3" t="s">
        <v>74</v>
      </c>
      <c r="BV78" s="26">
        <f t="shared" si="103"/>
        <v>3000003</v>
      </c>
      <c r="BW78" s="3" t="s">
        <v>73</v>
      </c>
      <c r="BX78" s="26">
        <f t="shared" si="104"/>
        <v>4000004</v>
      </c>
      <c r="BY78" s="3" t="s">
        <v>75</v>
      </c>
      <c r="BZ78" s="26">
        <f t="shared" si="105"/>
        <v>1000001</v>
      </c>
      <c r="CA78" s="3" t="s">
        <v>72</v>
      </c>
      <c r="CB78" s="26">
        <f t="shared" si="106"/>
        <v>5000005</v>
      </c>
      <c r="CC78" s="3" t="s">
        <v>72</v>
      </c>
      <c r="CD78" s="26">
        <f t="shared" si="107"/>
        <v>5000005</v>
      </c>
      <c r="CE78" s="3" t="s">
        <v>73</v>
      </c>
      <c r="CF78" s="26">
        <f t="shared" si="108"/>
        <v>4000004</v>
      </c>
      <c r="CG78" s="3" t="s">
        <v>73</v>
      </c>
      <c r="CH78" s="26">
        <f t="shared" si="109"/>
        <v>4000004</v>
      </c>
      <c r="CI78" s="3" t="s">
        <v>73</v>
      </c>
      <c r="CJ78" s="26">
        <f t="shared" si="110"/>
        <v>4000004</v>
      </c>
      <c r="CK78" s="3" t="s">
        <v>73</v>
      </c>
      <c r="CL78" s="26">
        <f t="shared" si="111"/>
        <v>4000004</v>
      </c>
      <c r="CM78" s="3" t="s">
        <v>73</v>
      </c>
      <c r="CN78" s="26">
        <f t="shared" si="112"/>
        <v>4000004</v>
      </c>
      <c r="CO78" s="3" t="s">
        <v>73</v>
      </c>
      <c r="CP78" s="26">
        <f t="shared" si="113"/>
        <v>4000004</v>
      </c>
      <c r="CQ78" s="3" t="s">
        <v>73</v>
      </c>
      <c r="CR78" s="26">
        <f t="shared" si="114"/>
        <v>4000004</v>
      </c>
      <c r="CS78" s="3" t="s">
        <v>73</v>
      </c>
      <c r="CT78" s="26">
        <f t="shared" si="115"/>
        <v>4000004</v>
      </c>
      <c r="CU78" s="3" t="s">
        <v>73</v>
      </c>
      <c r="CV78" s="26">
        <f t="shared" si="116"/>
        <v>4000004</v>
      </c>
      <c r="CW78" s="3" t="s">
        <v>73</v>
      </c>
      <c r="CX78" s="26">
        <f t="shared" si="117"/>
        <v>4000004</v>
      </c>
      <c r="CY78" s="3" t="s">
        <v>73</v>
      </c>
      <c r="CZ78" s="26">
        <f t="shared" si="118"/>
        <v>4000004</v>
      </c>
      <c r="DA78" s="3" t="s">
        <v>73</v>
      </c>
      <c r="DB78" s="26">
        <f t="shared" si="119"/>
        <v>4000004</v>
      </c>
      <c r="DC78" s="3" t="s">
        <v>75</v>
      </c>
      <c r="DD78" s="26">
        <f t="shared" si="120"/>
        <v>1000001</v>
      </c>
      <c r="DE78" s="3" t="s">
        <v>75</v>
      </c>
      <c r="DF78" s="26">
        <f t="shared" si="121"/>
        <v>1000001</v>
      </c>
      <c r="DG78" s="3" t="s">
        <v>75</v>
      </c>
      <c r="DH78" s="26">
        <f t="shared" si="122"/>
        <v>1000001</v>
      </c>
      <c r="DI78" s="3" t="s">
        <v>73</v>
      </c>
      <c r="DJ78" s="26">
        <f t="shared" si="123"/>
        <v>4000004</v>
      </c>
      <c r="DK78" s="3" t="s">
        <v>73</v>
      </c>
      <c r="DL78" s="26">
        <f t="shared" si="135"/>
        <v>4000004</v>
      </c>
      <c r="DM78" s="3" t="s">
        <v>72</v>
      </c>
      <c r="DN78" s="26">
        <f t="shared" si="124"/>
        <v>5000005</v>
      </c>
      <c r="DO78" s="3" t="s">
        <v>72</v>
      </c>
      <c r="DP78" s="26">
        <f t="shared" si="125"/>
        <v>5000005</v>
      </c>
      <c r="DQ78" s="3" t="s">
        <v>72</v>
      </c>
      <c r="DR78" s="26">
        <f t="shared" si="126"/>
        <v>5000005</v>
      </c>
      <c r="DS78" s="3" t="s">
        <v>72</v>
      </c>
      <c r="DT78" s="26">
        <f t="shared" si="127"/>
        <v>5000005</v>
      </c>
      <c r="DU78" s="3" t="s">
        <v>72</v>
      </c>
      <c r="DV78" s="26">
        <f t="shared" si="128"/>
        <v>5000005</v>
      </c>
      <c r="DW78" s="3" t="s">
        <v>72</v>
      </c>
      <c r="DX78" s="26">
        <f t="shared" si="129"/>
        <v>5000005</v>
      </c>
      <c r="DY78" s="3" t="s">
        <v>72</v>
      </c>
      <c r="DZ78" s="26">
        <f t="shared" si="130"/>
        <v>5000005</v>
      </c>
      <c r="EA78" s="3" t="s">
        <v>72</v>
      </c>
      <c r="EB78" s="26">
        <f t="shared" si="131"/>
        <v>5000005</v>
      </c>
      <c r="EC78" s="3" t="s">
        <v>72</v>
      </c>
      <c r="ED78" s="26">
        <f t="shared" si="132"/>
        <v>5000005</v>
      </c>
      <c r="EE78" s="3" t="s">
        <v>72</v>
      </c>
      <c r="EF78" s="26">
        <f t="shared" si="133"/>
        <v>5000005</v>
      </c>
      <c r="EG78" s="3" t="s">
        <v>72</v>
      </c>
      <c r="EH78" s="26">
        <f t="shared" si="134"/>
        <v>5000005</v>
      </c>
    </row>
    <row r="79" spans="1:138" ht="13.2" x14ac:dyDescent="0.25">
      <c r="A79" s="2">
        <v>44252.827551145834</v>
      </c>
      <c r="B79" s="3" t="s">
        <v>86</v>
      </c>
      <c r="C79" s="20">
        <f>VLOOKUP(B79,'Parte 1'!$C$5:$D$11,2,FALSE)</f>
        <v>10001</v>
      </c>
      <c r="D79" s="3" t="s">
        <v>76</v>
      </c>
      <c r="E79" s="20">
        <f t="shared" si="68"/>
        <v>11</v>
      </c>
      <c r="F79" s="20">
        <f t="shared" si="69"/>
        <v>110011</v>
      </c>
      <c r="G79" s="3">
        <v>6</v>
      </c>
      <c r="H79" s="22">
        <f t="shared" si="70"/>
        <v>660066</v>
      </c>
      <c r="I79" s="3" t="s">
        <v>70</v>
      </c>
      <c r="J79" s="20">
        <f t="shared" si="71"/>
        <v>550055</v>
      </c>
      <c r="K79" s="3"/>
      <c r="L79" s="20">
        <f t="shared" si="72"/>
        <v>0</v>
      </c>
      <c r="M79" s="3" t="s">
        <v>85</v>
      </c>
      <c r="N79" s="20">
        <f t="shared" si="73"/>
        <v>330033</v>
      </c>
      <c r="O79" s="7" t="s">
        <v>72</v>
      </c>
      <c r="P79" s="26">
        <f t="shared" si="74"/>
        <v>550055</v>
      </c>
      <c r="Q79" s="3" t="s">
        <v>73</v>
      </c>
      <c r="R79" s="26">
        <f t="shared" si="75"/>
        <v>440044</v>
      </c>
      <c r="S79" s="3" t="s">
        <v>72</v>
      </c>
      <c r="T79" s="26">
        <f t="shared" si="76"/>
        <v>550055</v>
      </c>
      <c r="U79" s="3" t="s">
        <v>73</v>
      </c>
      <c r="V79" s="26">
        <f t="shared" si="77"/>
        <v>440044</v>
      </c>
      <c r="W79" s="3" t="s">
        <v>74</v>
      </c>
      <c r="X79" s="26">
        <f t="shared" si="78"/>
        <v>330033</v>
      </c>
      <c r="Y79" s="3" t="s">
        <v>72</v>
      </c>
      <c r="Z79" s="26">
        <f t="shared" si="79"/>
        <v>550055</v>
      </c>
      <c r="AA79" s="3" t="s">
        <v>72</v>
      </c>
      <c r="AB79" s="26">
        <f t="shared" si="80"/>
        <v>550055</v>
      </c>
      <c r="AC79" s="3" t="s">
        <v>72</v>
      </c>
      <c r="AD79" s="26">
        <f t="shared" si="81"/>
        <v>550055</v>
      </c>
      <c r="AE79" s="3" t="s">
        <v>73</v>
      </c>
      <c r="AF79" s="26">
        <f t="shared" si="82"/>
        <v>440044</v>
      </c>
      <c r="AG79" s="3" t="s">
        <v>73</v>
      </c>
      <c r="AH79" s="26">
        <f t="shared" si="83"/>
        <v>440044</v>
      </c>
      <c r="AI79" s="3" t="s">
        <v>73</v>
      </c>
      <c r="AJ79" s="26">
        <f t="shared" si="84"/>
        <v>440044</v>
      </c>
      <c r="AK79" s="3" t="s">
        <v>73</v>
      </c>
      <c r="AL79" s="26">
        <f t="shared" si="85"/>
        <v>440044</v>
      </c>
      <c r="AM79" s="3" t="s">
        <v>73</v>
      </c>
      <c r="AN79" s="26">
        <f t="shared" si="86"/>
        <v>440044</v>
      </c>
      <c r="AO79" s="3" t="s">
        <v>73</v>
      </c>
      <c r="AP79" s="26">
        <f t="shared" si="87"/>
        <v>440044</v>
      </c>
      <c r="AQ79" s="3" t="s">
        <v>73</v>
      </c>
      <c r="AR79" s="26">
        <f t="shared" si="88"/>
        <v>440044</v>
      </c>
      <c r="AS79" s="3" t="s">
        <v>73</v>
      </c>
      <c r="AT79" s="26">
        <f t="shared" si="89"/>
        <v>440044</v>
      </c>
      <c r="AU79" s="3" t="s">
        <v>73</v>
      </c>
      <c r="AV79" s="26">
        <f t="shared" si="90"/>
        <v>440044</v>
      </c>
      <c r="AW79" s="3" t="s">
        <v>73</v>
      </c>
      <c r="AX79" s="26">
        <f t="shared" si="91"/>
        <v>440044</v>
      </c>
      <c r="AY79" s="3" t="s">
        <v>73</v>
      </c>
      <c r="AZ79" s="26">
        <f t="shared" si="92"/>
        <v>440044</v>
      </c>
      <c r="BA79" s="3" t="s">
        <v>73</v>
      </c>
      <c r="BB79" s="26">
        <f t="shared" si="93"/>
        <v>440044</v>
      </c>
      <c r="BC79" s="3" t="s">
        <v>73</v>
      </c>
      <c r="BD79" s="26">
        <f t="shared" si="94"/>
        <v>440044</v>
      </c>
      <c r="BE79" s="3" t="s">
        <v>73</v>
      </c>
      <c r="BF79" s="26">
        <f t="shared" si="95"/>
        <v>440044</v>
      </c>
      <c r="BG79" s="3" t="s">
        <v>73</v>
      </c>
      <c r="BH79" s="26">
        <f t="shared" si="96"/>
        <v>440044</v>
      </c>
      <c r="BI79" s="3" t="s">
        <v>73</v>
      </c>
      <c r="BJ79" s="26">
        <f t="shared" si="97"/>
        <v>440044</v>
      </c>
      <c r="BK79" s="3" t="s">
        <v>73</v>
      </c>
      <c r="BL79" s="26">
        <f t="shared" si="98"/>
        <v>440044</v>
      </c>
      <c r="BM79" s="3" t="s">
        <v>73</v>
      </c>
      <c r="BN79" s="26">
        <f t="shared" si="99"/>
        <v>440044</v>
      </c>
      <c r="BO79" s="3" t="s">
        <v>73</v>
      </c>
      <c r="BP79" s="26">
        <f t="shared" si="100"/>
        <v>440044</v>
      </c>
      <c r="BQ79" s="3" t="s">
        <v>72</v>
      </c>
      <c r="BR79" s="26">
        <f t="shared" si="101"/>
        <v>550055</v>
      </c>
      <c r="BS79" s="3" t="s">
        <v>73</v>
      </c>
      <c r="BT79" s="26">
        <f t="shared" si="102"/>
        <v>440044</v>
      </c>
      <c r="BU79" s="3" t="s">
        <v>72</v>
      </c>
      <c r="BV79" s="26">
        <f t="shared" si="103"/>
        <v>550055</v>
      </c>
      <c r="BW79" s="3" t="s">
        <v>72</v>
      </c>
      <c r="BX79" s="26">
        <f t="shared" si="104"/>
        <v>550055</v>
      </c>
      <c r="BY79" s="3" t="s">
        <v>73</v>
      </c>
      <c r="BZ79" s="26">
        <f t="shared" si="105"/>
        <v>440044</v>
      </c>
      <c r="CA79" s="3" t="s">
        <v>73</v>
      </c>
      <c r="CB79" s="26">
        <f t="shared" si="106"/>
        <v>440044</v>
      </c>
      <c r="CC79" s="3" t="s">
        <v>73</v>
      </c>
      <c r="CD79" s="26">
        <f t="shared" si="107"/>
        <v>440044</v>
      </c>
      <c r="CE79" s="3" t="s">
        <v>74</v>
      </c>
      <c r="CF79" s="26">
        <f t="shared" si="108"/>
        <v>330033</v>
      </c>
      <c r="CG79" s="3" t="s">
        <v>74</v>
      </c>
      <c r="CH79" s="26">
        <f t="shared" si="109"/>
        <v>330033</v>
      </c>
      <c r="CI79" s="3" t="s">
        <v>73</v>
      </c>
      <c r="CJ79" s="26">
        <f t="shared" si="110"/>
        <v>440044</v>
      </c>
      <c r="CK79" s="3" t="s">
        <v>73</v>
      </c>
      <c r="CL79" s="26">
        <f t="shared" si="111"/>
        <v>440044</v>
      </c>
      <c r="CM79" s="3" t="s">
        <v>73</v>
      </c>
      <c r="CN79" s="26">
        <f t="shared" si="112"/>
        <v>440044</v>
      </c>
      <c r="CO79" s="3" t="s">
        <v>74</v>
      </c>
      <c r="CP79" s="26">
        <f t="shared" si="113"/>
        <v>330033</v>
      </c>
      <c r="CQ79" s="3" t="s">
        <v>73</v>
      </c>
      <c r="CR79" s="26">
        <f t="shared" si="114"/>
        <v>440044</v>
      </c>
      <c r="CS79" s="3" t="s">
        <v>74</v>
      </c>
      <c r="CT79" s="26">
        <f t="shared" si="115"/>
        <v>330033</v>
      </c>
      <c r="CU79" s="3" t="s">
        <v>73</v>
      </c>
      <c r="CV79" s="26">
        <f t="shared" si="116"/>
        <v>440044</v>
      </c>
      <c r="CW79" s="3" t="s">
        <v>73</v>
      </c>
      <c r="CX79" s="26">
        <f t="shared" si="117"/>
        <v>440044</v>
      </c>
      <c r="CY79" s="3" t="s">
        <v>72</v>
      </c>
      <c r="CZ79" s="26">
        <f t="shared" si="118"/>
        <v>550055</v>
      </c>
      <c r="DA79" s="3" t="s">
        <v>74</v>
      </c>
      <c r="DB79" s="26">
        <f t="shared" si="119"/>
        <v>330033</v>
      </c>
      <c r="DC79" s="3" t="s">
        <v>75</v>
      </c>
      <c r="DD79" s="26">
        <f t="shared" si="120"/>
        <v>110011</v>
      </c>
      <c r="DE79" s="3" t="s">
        <v>75</v>
      </c>
      <c r="DF79" s="26">
        <f t="shared" si="121"/>
        <v>110011</v>
      </c>
      <c r="DG79" s="3" t="s">
        <v>75</v>
      </c>
      <c r="DH79" s="26">
        <f t="shared" si="122"/>
        <v>110011</v>
      </c>
      <c r="DI79" s="3" t="s">
        <v>73</v>
      </c>
      <c r="DJ79" s="26">
        <f t="shared" si="123"/>
        <v>440044</v>
      </c>
      <c r="DK79" s="3" t="s">
        <v>73</v>
      </c>
      <c r="DL79" s="26">
        <f t="shared" si="135"/>
        <v>440044</v>
      </c>
      <c r="DM79" s="3" t="s">
        <v>72</v>
      </c>
      <c r="DN79" s="26">
        <f t="shared" si="124"/>
        <v>550055</v>
      </c>
      <c r="DO79" s="3" t="s">
        <v>73</v>
      </c>
      <c r="DP79" s="26">
        <f t="shared" si="125"/>
        <v>440044</v>
      </c>
      <c r="DQ79" s="3" t="s">
        <v>73</v>
      </c>
      <c r="DR79" s="26">
        <f t="shared" si="126"/>
        <v>440044</v>
      </c>
      <c r="DS79" s="3" t="s">
        <v>73</v>
      </c>
      <c r="DT79" s="26">
        <f t="shared" si="127"/>
        <v>440044</v>
      </c>
      <c r="DU79" s="3" t="s">
        <v>72</v>
      </c>
      <c r="DV79" s="26">
        <f t="shared" si="128"/>
        <v>550055</v>
      </c>
      <c r="DW79" s="3" t="s">
        <v>72</v>
      </c>
      <c r="DX79" s="26">
        <f t="shared" si="129"/>
        <v>550055</v>
      </c>
      <c r="DY79" s="3" t="s">
        <v>72</v>
      </c>
      <c r="DZ79" s="26">
        <f t="shared" si="130"/>
        <v>550055</v>
      </c>
      <c r="EA79" s="3" t="s">
        <v>72</v>
      </c>
      <c r="EB79" s="26">
        <f t="shared" si="131"/>
        <v>550055</v>
      </c>
      <c r="EC79" s="3" t="s">
        <v>73</v>
      </c>
      <c r="ED79" s="26">
        <f t="shared" si="132"/>
        <v>440044</v>
      </c>
      <c r="EE79" s="3" t="s">
        <v>74</v>
      </c>
      <c r="EF79" s="26">
        <f t="shared" si="133"/>
        <v>330033</v>
      </c>
      <c r="EG79" s="3" t="s">
        <v>72</v>
      </c>
      <c r="EH79" s="26">
        <f t="shared" si="134"/>
        <v>550055</v>
      </c>
    </row>
    <row r="80" spans="1:138" ht="13.2" x14ac:dyDescent="0.25">
      <c r="A80" s="2">
        <v>44253.373720601856</v>
      </c>
      <c r="B80" s="3" t="s">
        <v>68</v>
      </c>
      <c r="C80" s="20">
        <f>VLOOKUP(B80,'Parte 1'!$C$5:$D$11,2,FALSE)</f>
        <v>100001</v>
      </c>
      <c r="D80" s="3" t="s">
        <v>69</v>
      </c>
      <c r="E80" s="20">
        <f t="shared" si="68"/>
        <v>1</v>
      </c>
      <c r="F80" s="20">
        <f t="shared" si="69"/>
        <v>100001</v>
      </c>
      <c r="G80" s="3">
        <v>8</v>
      </c>
      <c r="H80" s="22">
        <f t="shared" si="70"/>
        <v>800008</v>
      </c>
      <c r="I80" s="3" t="s">
        <v>70</v>
      </c>
      <c r="J80" s="20">
        <f t="shared" si="71"/>
        <v>500005</v>
      </c>
      <c r="K80" s="3"/>
      <c r="L80" s="20">
        <f t="shared" si="72"/>
        <v>0</v>
      </c>
      <c r="M80" s="3" t="s">
        <v>71</v>
      </c>
      <c r="N80" s="20">
        <f t="shared" si="73"/>
        <v>400004</v>
      </c>
      <c r="O80" s="7" t="s">
        <v>72</v>
      </c>
      <c r="P80" s="26">
        <f t="shared" si="74"/>
        <v>500005</v>
      </c>
      <c r="Q80" s="3" t="s">
        <v>72</v>
      </c>
      <c r="R80" s="26">
        <f t="shared" si="75"/>
        <v>500005</v>
      </c>
      <c r="S80" s="3" t="s">
        <v>72</v>
      </c>
      <c r="T80" s="26">
        <f t="shared" si="76"/>
        <v>500005</v>
      </c>
      <c r="U80" s="3" t="s">
        <v>72</v>
      </c>
      <c r="V80" s="26">
        <f t="shared" si="77"/>
        <v>500005</v>
      </c>
      <c r="W80" s="3" t="s">
        <v>72</v>
      </c>
      <c r="X80" s="26">
        <f t="shared" si="78"/>
        <v>500005</v>
      </c>
      <c r="Y80" s="3" t="s">
        <v>72</v>
      </c>
      <c r="Z80" s="26">
        <f t="shared" si="79"/>
        <v>500005</v>
      </c>
      <c r="AA80" s="3" t="s">
        <v>72</v>
      </c>
      <c r="AB80" s="26">
        <f t="shared" si="80"/>
        <v>500005</v>
      </c>
      <c r="AC80" s="3" t="s">
        <v>72</v>
      </c>
      <c r="AD80" s="26">
        <f t="shared" si="81"/>
        <v>500005</v>
      </c>
      <c r="AE80" s="3" t="s">
        <v>72</v>
      </c>
      <c r="AF80" s="26">
        <f t="shared" si="82"/>
        <v>500005</v>
      </c>
      <c r="AG80" s="3" t="s">
        <v>72</v>
      </c>
      <c r="AH80" s="26">
        <f t="shared" si="83"/>
        <v>500005</v>
      </c>
      <c r="AI80" s="3" t="s">
        <v>72</v>
      </c>
      <c r="AJ80" s="26">
        <f t="shared" si="84"/>
        <v>500005</v>
      </c>
      <c r="AK80" s="3" t="s">
        <v>72</v>
      </c>
      <c r="AL80" s="26">
        <f t="shared" si="85"/>
        <v>500005</v>
      </c>
      <c r="AM80" s="3" t="s">
        <v>72</v>
      </c>
      <c r="AN80" s="26">
        <f t="shared" si="86"/>
        <v>500005</v>
      </c>
      <c r="AO80" s="3" t="s">
        <v>72</v>
      </c>
      <c r="AP80" s="26">
        <f t="shared" si="87"/>
        <v>500005</v>
      </c>
      <c r="AQ80" s="3" t="s">
        <v>72</v>
      </c>
      <c r="AR80" s="26">
        <f t="shared" si="88"/>
        <v>500005</v>
      </c>
      <c r="AS80" s="3" t="s">
        <v>72</v>
      </c>
      <c r="AT80" s="26">
        <f t="shared" si="89"/>
        <v>500005</v>
      </c>
      <c r="AU80" s="3" t="s">
        <v>72</v>
      </c>
      <c r="AV80" s="26">
        <f t="shared" si="90"/>
        <v>500005</v>
      </c>
      <c r="AW80" s="3" t="s">
        <v>72</v>
      </c>
      <c r="AX80" s="26">
        <f t="shared" si="91"/>
        <v>500005</v>
      </c>
      <c r="AY80" s="3" t="s">
        <v>72</v>
      </c>
      <c r="AZ80" s="26">
        <f t="shared" si="92"/>
        <v>500005</v>
      </c>
      <c r="BA80" s="3" t="s">
        <v>72</v>
      </c>
      <c r="BB80" s="26">
        <f t="shared" si="93"/>
        <v>500005</v>
      </c>
      <c r="BC80" s="3" t="s">
        <v>72</v>
      </c>
      <c r="BD80" s="26">
        <f t="shared" si="94"/>
        <v>500005</v>
      </c>
      <c r="BE80" s="3" t="s">
        <v>72</v>
      </c>
      <c r="BF80" s="26">
        <f t="shared" si="95"/>
        <v>500005</v>
      </c>
      <c r="BG80" s="3" t="s">
        <v>72</v>
      </c>
      <c r="BH80" s="26">
        <f t="shared" si="96"/>
        <v>500005</v>
      </c>
      <c r="BI80" s="3" t="s">
        <v>72</v>
      </c>
      <c r="BJ80" s="26">
        <f t="shared" si="97"/>
        <v>500005</v>
      </c>
      <c r="BK80" s="3" t="s">
        <v>72</v>
      </c>
      <c r="BL80" s="26">
        <f t="shared" si="98"/>
        <v>500005</v>
      </c>
      <c r="BM80" s="3" t="s">
        <v>72</v>
      </c>
      <c r="BN80" s="26">
        <f t="shared" si="99"/>
        <v>500005</v>
      </c>
      <c r="BO80" s="3" t="s">
        <v>72</v>
      </c>
      <c r="BP80" s="26">
        <f t="shared" si="100"/>
        <v>500005</v>
      </c>
      <c r="BQ80" s="3" t="s">
        <v>72</v>
      </c>
      <c r="BR80" s="26">
        <f t="shared" si="101"/>
        <v>500005</v>
      </c>
      <c r="BS80" s="3" t="s">
        <v>72</v>
      </c>
      <c r="BT80" s="26">
        <f t="shared" si="102"/>
        <v>500005</v>
      </c>
      <c r="BU80" s="3" t="s">
        <v>72</v>
      </c>
      <c r="BV80" s="26">
        <f t="shared" si="103"/>
        <v>500005</v>
      </c>
      <c r="BW80" s="3" t="s">
        <v>72</v>
      </c>
      <c r="BX80" s="26">
        <f t="shared" si="104"/>
        <v>500005</v>
      </c>
      <c r="BY80" s="3" t="s">
        <v>72</v>
      </c>
      <c r="BZ80" s="26">
        <f t="shared" si="105"/>
        <v>500005</v>
      </c>
      <c r="CA80" s="3" t="s">
        <v>72</v>
      </c>
      <c r="CB80" s="26">
        <f t="shared" si="106"/>
        <v>500005</v>
      </c>
      <c r="CC80" s="3" t="s">
        <v>72</v>
      </c>
      <c r="CD80" s="26">
        <f t="shared" si="107"/>
        <v>500005</v>
      </c>
      <c r="CE80" s="3" t="s">
        <v>72</v>
      </c>
      <c r="CF80" s="26">
        <f t="shared" si="108"/>
        <v>500005</v>
      </c>
      <c r="CG80" s="3" t="s">
        <v>72</v>
      </c>
      <c r="CH80" s="26">
        <f t="shared" si="109"/>
        <v>500005</v>
      </c>
      <c r="CI80" s="3" t="s">
        <v>72</v>
      </c>
      <c r="CJ80" s="26">
        <f t="shared" si="110"/>
        <v>500005</v>
      </c>
      <c r="CK80" s="3" t="s">
        <v>72</v>
      </c>
      <c r="CL80" s="26">
        <f t="shared" si="111"/>
        <v>500005</v>
      </c>
      <c r="CM80" s="3" t="s">
        <v>72</v>
      </c>
      <c r="CN80" s="26">
        <f t="shared" si="112"/>
        <v>500005</v>
      </c>
      <c r="CO80" s="3" t="s">
        <v>72</v>
      </c>
      <c r="CP80" s="26">
        <f t="shared" si="113"/>
        <v>500005</v>
      </c>
      <c r="CQ80" s="3" t="s">
        <v>72</v>
      </c>
      <c r="CR80" s="26">
        <f t="shared" si="114"/>
        <v>500005</v>
      </c>
      <c r="CS80" s="3" t="s">
        <v>72</v>
      </c>
      <c r="CT80" s="26">
        <f t="shared" si="115"/>
        <v>500005</v>
      </c>
      <c r="CU80" s="3" t="s">
        <v>72</v>
      </c>
      <c r="CV80" s="26">
        <f t="shared" si="116"/>
        <v>500005</v>
      </c>
      <c r="CW80" s="3" t="s">
        <v>72</v>
      </c>
      <c r="CX80" s="26">
        <f t="shared" si="117"/>
        <v>500005</v>
      </c>
      <c r="CY80" s="3" t="s">
        <v>72</v>
      </c>
      <c r="CZ80" s="26">
        <f t="shared" si="118"/>
        <v>500005</v>
      </c>
      <c r="DA80" s="3" t="s">
        <v>74</v>
      </c>
      <c r="DB80" s="26">
        <f t="shared" si="119"/>
        <v>300003</v>
      </c>
      <c r="DC80" s="3" t="s">
        <v>74</v>
      </c>
      <c r="DD80" s="26">
        <f t="shared" si="120"/>
        <v>300003</v>
      </c>
      <c r="DE80" s="3" t="s">
        <v>74</v>
      </c>
      <c r="DF80" s="26">
        <f t="shared" si="121"/>
        <v>300003</v>
      </c>
      <c r="DG80" s="3" t="s">
        <v>74</v>
      </c>
      <c r="DH80" s="26">
        <f t="shared" si="122"/>
        <v>300003</v>
      </c>
      <c r="DI80" s="3" t="s">
        <v>72</v>
      </c>
      <c r="DJ80" s="26">
        <f t="shared" si="123"/>
        <v>500005</v>
      </c>
      <c r="DK80" s="3" t="s">
        <v>72</v>
      </c>
      <c r="DL80" s="26">
        <f t="shared" si="135"/>
        <v>500005</v>
      </c>
      <c r="DM80" s="3" t="s">
        <v>72</v>
      </c>
      <c r="DN80" s="26">
        <f t="shared" si="124"/>
        <v>500005</v>
      </c>
      <c r="DO80" s="3" t="s">
        <v>72</v>
      </c>
      <c r="DP80" s="26">
        <f t="shared" si="125"/>
        <v>500005</v>
      </c>
      <c r="DQ80" s="3" t="s">
        <v>72</v>
      </c>
      <c r="DR80" s="26">
        <f t="shared" si="126"/>
        <v>500005</v>
      </c>
      <c r="DS80" s="3" t="s">
        <v>72</v>
      </c>
      <c r="DT80" s="26">
        <f t="shared" si="127"/>
        <v>500005</v>
      </c>
      <c r="DU80" s="3" t="s">
        <v>72</v>
      </c>
      <c r="DV80" s="26">
        <f t="shared" si="128"/>
        <v>500005</v>
      </c>
      <c r="DW80" s="3" t="s">
        <v>72</v>
      </c>
      <c r="DX80" s="26">
        <f t="shared" si="129"/>
        <v>500005</v>
      </c>
      <c r="DY80" s="3" t="s">
        <v>72</v>
      </c>
      <c r="DZ80" s="26">
        <f t="shared" si="130"/>
        <v>500005</v>
      </c>
      <c r="EA80" s="3" t="s">
        <v>72</v>
      </c>
      <c r="EB80" s="26">
        <f t="shared" si="131"/>
        <v>500005</v>
      </c>
      <c r="EC80" s="3" t="s">
        <v>72</v>
      </c>
      <c r="ED80" s="26">
        <f t="shared" si="132"/>
        <v>500005</v>
      </c>
      <c r="EE80" s="3" t="s">
        <v>72</v>
      </c>
      <c r="EF80" s="26">
        <f t="shared" si="133"/>
        <v>500005</v>
      </c>
      <c r="EG80" s="3" t="s">
        <v>72</v>
      </c>
      <c r="EH80" s="26">
        <f t="shared" si="134"/>
        <v>500005</v>
      </c>
    </row>
    <row r="81" spans="1:138" ht="13.2" x14ac:dyDescent="0.25">
      <c r="A81" s="2">
        <v>44253.815956643521</v>
      </c>
      <c r="B81" s="3" t="s">
        <v>86</v>
      </c>
      <c r="C81" s="20">
        <f>VLOOKUP(B81,'Parte 1'!$C$5:$D$11,2,FALSE)</f>
        <v>10001</v>
      </c>
      <c r="D81" s="3" t="s">
        <v>76</v>
      </c>
      <c r="E81" s="20">
        <f t="shared" si="68"/>
        <v>11</v>
      </c>
      <c r="F81" s="20">
        <f t="shared" si="69"/>
        <v>110011</v>
      </c>
      <c r="G81" s="3">
        <v>5</v>
      </c>
      <c r="H81" s="22">
        <f t="shared" si="70"/>
        <v>550055</v>
      </c>
      <c r="I81" s="3" t="s">
        <v>70</v>
      </c>
      <c r="J81" s="20">
        <f t="shared" si="71"/>
        <v>550055</v>
      </c>
      <c r="K81" s="3"/>
      <c r="L81" s="20">
        <f t="shared" si="72"/>
        <v>0</v>
      </c>
      <c r="M81" s="3" t="s">
        <v>71</v>
      </c>
      <c r="N81" s="20">
        <f t="shared" si="73"/>
        <v>440044</v>
      </c>
      <c r="O81" s="7" t="s">
        <v>74</v>
      </c>
      <c r="P81" s="26">
        <f t="shared" si="74"/>
        <v>330033</v>
      </c>
      <c r="Q81" s="3" t="s">
        <v>73</v>
      </c>
      <c r="R81" s="26">
        <f t="shared" si="75"/>
        <v>440044</v>
      </c>
      <c r="S81" s="3" t="s">
        <v>73</v>
      </c>
      <c r="T81" s="26">
        <f t="shared" si="76"/>
        <v>440044</v>
      </c>
      <c r="U81" s="3" t="s">
        <v>73</v>
      </c>
      <c r="V81" s="26">
        <f t="shared" si="77"/>
        <v>440044</v>
      </c>
      <c r="W81" s="3" t="s">
        <v>80</v>
      </c>
      <c r="X81" s="26">
        <f t="shared" si="78"/>
        <v>220022</v>
      </c>
      <c r="Y81" s="3" t="s">
        <v>74</v>
      </c>
      <c r="Z81" s="26">
        <f t="shared" si="79"/>
        <v>330033</v>
      </c>
      <c r="AA81" s="3" t="s">
        <v>73</v>
      </c>
      <c r="AB81" s="26">
        <f t="shared" si="80"/>
        <v>440044</v>
      </c>
      <c r="AC81" s="3" t="s">
        <v>73</v>
      </c>
      <c r="AD81" s="26">
        <f t="shared" si="81"/>
        <v>440044</v>
      </c>
      <c r="AE81" s="3" t="s">
        <v>73</v>
      </c>
      <c r="AF81" s="26">
        <f t="shared" si="82"/>
        <v>440044</v>
      </c>
      <c r="AG81" s="3" t="s">
        <v>74</v>
      </c>
      <c r="AH81" s="26">
        <f t="shared" si="83"/>
        <v>330033</v>
      </c>
      <c r="AI81" s="3" t="s">
        <v>73</v>
      </c>
      <c r="AJ81" s="26">
        <f t="shared" si="84"/>
        <v>440044</v>
      </c>
      <c r="AK81" s="3" t="s">
        <v>73</v>
      </c>
      <c r="AL81" s="26">
        <f t="shared" si="85"/>
        <v>440044</v>
      </c>
      <c r="AM81" s="3" t="s">
        <v>73</v>
      </c>
      <c r="AN81" s="26">
        <f t="shared" si="86"/>
        <v>440044</v>
      </c>
      <c r="AO81" s="3" t="s">
        <v>73</v>
      </c>
      <c r="AP81" s="26">
        <f t="shared" si="87"/>
        <v>440044</v>
      </c>
      <c r="AQ81" s="3" t="s">
        <v>73</v>
      </c>
      <c r="AR81" s="26">
        <f t="shared" si="88"/>
        <v>440044</v>
      </c>
      <c r="AS81" s="3" t="s">
        <v>74</v>
      </c>
      <c r="AT81" s="26">
        <f t="shared" si="89"/>
        <v>330033</v>
      </c>
      <c r="AU81" s="3" t="s">
        <v>73</v>
      </c>
      <c r="AV81" s="26">
        <f t="shared" si="90"/>
        <v>440044</v>
      </c>
      <c r="AW81" s="3" t="s">
        <v>73</v>
      </c>
      <c r="AX81" s="26">
        <f t="shared" si="91"/>
        <v>440044</v>
      </c>
      <c r="AY81" s="3" t="s">
        <v>73</v>
      </c>
      <c r="AZ81" s="26">
        <f t="shared" si="92"/>
        <v>440044</v>
      </c>
      <c r="BA81" s="3" t="s">
        <v>74</v>
      </c>
      <c r="BB81" s="26">
        <f t="shared" si="93"/>
        <v>330033</v>
      </c>
      <c r="BC81" s="3" t="s">
        <v>73</v>
      </c>
      <c r="BD81" s="26">
        <f t="shared" si="94"/>
        <v>440044</v>
      </c>
      <c r="BE81" s="3" t="s">
        <v>73</v>
      </c>
      <c r="BF81" s="26">
        <f t="shared" si="95"/>
        <v>440044</v>
      </c>
      <c r="BG81" s="3" t="s">
        <v>73</v>
      </c>
      <c r="BH81" s="26">
        <f t="shared" si="96"/>
        <v>440044</v>
      </c>
      <c r="BI81" s="3" t="s">
        <v>73</v>
      </c>
      <c r="BJ81" s="26">
        <f t="shared" si="97"/>
        <v>440044</v>
      </c>
      <c r="BK81" s="3" t="s">
        <v>73</v>
      </c>
      <c r="BL81" s="26">
        <f t="shared" si="98"/>
        <v>440044</v>
      </c>
      <c r="BM81" s="3" t="s">
        <v>74</v>
      </c>
      <c r="BN81" s="26">
        <f t="shared" si="99"/>
        <v>330033</v>
      </c>
      <c r="BO81" s="3" t="s">
        <v>74</v>
      </c>
      <c r="BP81" s="26">
        <f t="shared" si="100"/>
        <v>330033</v>
      </c>
      <c r="BQ81" s="3" t="s">
        <v>73</v>
      </c>
      <c r="BR81" s="26">
        <f t="shared" si="101"/>
        <v>440044</v>
      </c>
      <c r="BS81" s="3" t="s">
        <v>75</v>
      </c>
      <c r="BT81" s="26">
        <f t="shared" si="102"/>
        <v>110011</v>
      </c>
      <c r="BU81" s="3" t="s">
        <v>75</v>
      </c>
      <c r="BV81" s="26">
        <f t="shared" si="103"/>
        <v>110011</v>
      </c>
      <c r="BW81" s="3" t="s">
        <v>75</v>
      </c>
      <c r="BX81" s="26">
        <f t="shared" si="104"/>
        <v>110011</v>
      </c>
      <c r="BY81" s="3" t="s">
        <v>75</v>
      </c>
      <c r="BZ81" s="26">
        <f t="shared" si="105"/>
        <v>110011</v>
      </c>
      <c r="CA81" s="3" t="s">
        <v>73</v>
      </c>
      <c r="CB81" s="26">
        <f t="shared" si="106"/>
        <v>440044</v>
      </c>
      <c r="CC81" s="3" t="s">
        <v>75</v>
      </c>
      <c r="CD81" s="26">
        <f t="shared" si="107"/>
        <v>110011</v>
      </c>
      <c r="CE81" s="3" t="s">
        <v>74</v>
      </c>
      <c r="CF81" s="26">
        <f t="shared" si="108"/>
        <v>330033</v>
      </c>
      <c r="CG81" s="3" t="s">
        <v>80</v>
      </c>
      <c r="CH81" s="26">
        <f t="shared" si="109"/>
        <v>220022</v>
      </c>
      <c r="CI81" s="3" t="s">
        <v>73</v>
      </c>
      <c r="CJ81" s="26">
        <f t="shared" si="110"/>
        <v>440044</v>
      </c>
      <c r="CK81" s="3" t="s">
        <v>73</v>
      </c>
      <c r="CL81" s="26">
        <f t="shared" si="111"/>
        <v>440044</v>
      </c>
      <c r="CM81" s="3" t="s">
        <v>73</v>
      </c>
      <c r="CN81" s="26">
        <f t="shared" si="112"/>
        <v>440044</v>
      </c>
      <c r="CO81" s="3" t="s">
        <v>80</v>
      </c>
      <c r="CP81" s="26">
        <f t="shared" si="113"/>
        <v>220022</v>
      </c>
      <c r="CQ81" s="3" t="s">
        <v>73</v>
      </c>
      <c r="CR81" s="26">
        <f t="shared" si="114"/>
        <v>440044</v>
      </c>
      <c r="CS81" s="3" t="s">
        <v>74</v>
      </c>
      <c r="CT81" s="26">
        <f t="shared" si="115"/>
        <v>330033</v>
      </c>
      <c r="CU81" s="3" t="s">
        <v>75</v>
      </c>
      <c r="CV81" s="26">
        <f t="shared" si="116"/>
        <v>110011</v>
      </c>
      <c r="CW81" s="3" t="s">
        <v>75</v>
      </c>
      <c r="CX81" s="26">
        <f t="shared" si="117"/>
        <v>110011</v>
      </c>
      <c r="CY81" s="3" t="s">
        <v>73</v>
      </c>
      <c r="CZ81" s="26">
        <f t="shared" si="118"/>
        <v>440044</v>
      </c>
      <c r="DA81" s="3" t="s">
        <v>75</v>
      </c>
      <c r="DB81" s="26">
        <f t="shared" si="119"/>
        <v>110011</v>
      </c>
      <c r="DC81" s="3" t="s">
        <v>75</v>
      </c>
      <c r="DD81" s="26">
        <f t="shared" si="120"/>
        <v>110011</v>
      </c>
      <c r="DE81" s="3" t="s">
        <v>75</v>
      </c>
      <c r="DF81" s="26">
        <f t="shared" si="121"/>
        <v>110011</v>
      </c>
      <c r="DG81" s="3" t="s">
        <v>75</v>
      </c>
      <c r="DH81" s="26">
        <f t="shared" si="122"/>
        <v>110011</v>
      </c>
      <c r="DI81" s="3" t="s">
        <v>74</v>
      </c>
      <c r="DJ81" s="26">
        <f t="shared" si="123"/>
        <v>330033</v>
      </c>
      <c r="DK81" s="3" t="s">
        <v>74</v>
      </c>
      <c r="DL81" s="26">
        <f t="shared" si="135"/>
        <v>330033</v>
      </c>
      <c r="DM81" s="3" t="s">
        <v>72</v>
      </c>
      <c r="DN81" s="26">
        <f t="shared" si="124"/>
        <v>550055</v>
      </c>
      <c r="DO81" s="3" t="s">
        <v>73</v>
      </c>
      <c r="DP81" s="26">
        <f t="shared" si="125"/>
        <v>440044</v>
      </c>
      <c r="DQ81" s="3" t="s">
        <v>73</v>
      </c>
      <c r="DR81" s="26">
        <f t="shared" si="126"/>
        <v>440044</v>
      </c>
      <c r="DS81" s="3" t="s">
        <v>74</v>
      </c>
      <c r="DT81" s="26">
        <f t="shared" si="127"/>
        <v>330033</v>
      </c>
      <c r="DU81" s="3" t="s">
        <v>73</v>
      </c>
      <c r="DV81" s="26">
        <f t="shared" si="128"/>
        <v>440044</v>
      </c>
      <c r="DW81" s="3" t="s">
        <v>73</v>
      </c>
      <c r="DX81" s="26">
        <f t="shared" si="129"/>
        <v>440044</v>
      </c>
      <c r="DY81" s="3" t="s">
        <v>73</v>
      </c>
      <c r="DZ81" s="26">
        <f t="shared" si="130"/>
        <v>440044</v>
      </c>
      <c r="EA81" s="3" t="s">
        <v>72</v>
      </c>
      <c r="EB81" s="26">
        <f t="shared" si="131"/>
        <v>550055</v>
      </c>
      <c r="EC81" s="3" t="s">
        <v>72</v>
      </c>
      <c r="ED81" s="26">
        <f t="shared" si="132"/>
        <v>550055</v>
      </c>
      <c r="EE81" s="3" t="s">
        <v>73</v>
      </c>
      <c r="EF81" s="26">
        <f t="shared" si="133"/>
        <v>440044</v>
      </c>
      <c r="EG81" s="3" t="s">
        <v>72</v>
      </c>
      <c r="EH81" s="26">
        <f t="shared" si="134"/>
        <v>550055</v>
      </c>
    </row>
    <row r="82" spans="1:138" ht="13.2" x14ac:dyDescent="0.25">
      <c r="A82" s="2">
        <v>44253.837441377313</v>
      </c>
      <c r="B82" s="3" t="s">
        <v>86</v>
      </c>
      <c r="C82" s="20">
        <f>VLOOKUP(B82,'Parte 1'!$C$5:$D$11,2,FALSE)</f>
        <v>10001</v>
      </c>
      <c r="D82" s="3" t="s">
        <v>76</v>
      </c>
      <c r="E82" s="20">
        <f t="shared" si="68"/>
        <v>11</v>
      </c>
      <c r="F82" s="20">
        <f t="shared" si="69"/>
        <v>110011</v>
      </c>
      <c r="G82" s="3">
        <v>5</v>
      </c>
      <c r="H82" s="22">
        <f t="shared" si="70"/>
        <v>550055</v>
      </c>
      <c r="I82" s="3" t="s">
        <v>70</v>
      </c>
      <c r="J82" s="20">
        <f t="shared" si="71"/>
        <v>550055</v>
      </c>
      <c r="K82" s="3"/>
      <c r="L82" s="20">
        <f t="shared" si="72"/>
        <v>0</v>
      </c>
      <c r="M82" s="3" t="s">
        <v>71</v>
      </c>
      <c r="N82" s="20">
        <f t="shared" si="73"/>
        <v>440044</v>
      </c>
      <c r="O82" s="7" t="s">
        <v>74</v>
      </c>
      <c r="P82" s="26">
        <f t="shared" si="74"/>
        <v>330033</v>
      </c>
      <c r="Q82" s="3" t="s">
        <v>73</v>
      </c>
      <c r="R82" s="26">
        <f t="shared" si="75"/>
        <v>440044</v>
      </c>
      <c r="S82" s="3" t="s">
        <v>73</v>
      </c>
      <c r="T82" s="26">
        <f t="shared" si="76"/>
        <v>440044</v>
      </c>
      <c r="U82" s="3" t="s">
        <v>73</v>
      </c>
      <c r="V82" s="26">
        <f t="shared" si="77"/>
        <v>440044</v>
      </c>
      <c r="W82" s="3" t="s">
        <v>80</v>
      </c>
      <c r="X82" s="26">
        <f t="shared" si="78"/>
        <v>220022</v>
      </c>
      <c r="Y82" s="3" t="s">
        <v>74</v>
      </c>
      <c r="Z82" s="26">
        <f t="shared" si="79"/>
        <v>330033</v>
      </c>
      <c r="AA82" s="3" t="s">
        <v>73</v>
      </c>
      <c r="AB82" s="26">
        <f t="shared" si="80"/>
        <v>440044</v>
      </c>
      <c r="AC82" s="3" t="s">
        <v>73</v>
      </c>
      <c r="AD82" s="26">
        <f t="shared" si="81"/>
        <v>440044</v>
      </c>
      <c r="AE82" s="3" t="s">
        <v>73</v>
      </c>
      <c r="AF82" s="26">
        <f t="shared" si="82"/>
        <v>440044</v>
      </c>
      <c r="AG82" s="3" t="s">
        <v>74</v>
      </c>
      <c r="AH82" s="26">
        <f t="shared" si="83"/>
        <v>330033</v>
      </c>
      <c r="AI82" s="3" t="s">
        <v>73</v>
      </c>
      <c r="AJ82" s="26">
        <f t="shared" si="84"/>
        <v>440044</v>
      </c>
      <c r="AK82" s="3" t="s">
        <v>73</v>
      </c>
      <c r="AL82" s="26">
        <f t="shared" si="85"/>
        <v>440044</v>
      </c>
      <c r="AM82" s="3" t="s">
        <v>73</v>
      </c>
      <c r="AN82" s="26">
        <f t="shared" si="86"/>
        <v>440044</v>
      </c>
      <c r="AO82" s="3" t="s">
        <v>73</v>
      </c>
      <c r="AP82" s="26">
        <f t="shared" si="87"/>
        <v>440044</v>
      </c>
      <c r="AQ82" s="3" t="s">
        <v>73</v>
      </c>
      <c r="AR82" s="26">
        <f t="shared" si="88"/>
        <v>440044</v>
      </c>
      <c r="AS82" s="3" t="s">
        <v>74</v>
      </c>
      <c r="AT82" s="26">
        <f t="shared" si="89"/>
        <v>330033</v>
      </c>
      <c r="AU82" s="3" t="s">
        <v>73</v>
      </c>
      <c r="AV82" s="26">
        <f t="shared" si="90"/>
        <v>440044</v>
      </c>
      <c r="AW82" s="3" t="s">
        <v>73</v>
      </c>
      <c r="AX82" s="26">
        <f t="shared" si="91"/>
        <v>440044</v>
      </c>
      <c r="AY82" s="3" t="s">
        <v>73</v>
      </c>
      <c r="AZ82" s="26">
        <f t="shared" si="92"/>
        <v>440044</v>
      </c>
      <c r="BA82" s="3" t="s">
        <v>74</v>
      </c>
      <c r="BB82" s="26">
        <f t="shared" si="93"/>
        <v>330033</v>
      </c>
      <c r="BC82" s="3" t="s">
        <v>73</v>
      </c>
      <c r="BD82" s="26">
        <f t="shared" si="94"/>
        <v>440044</v>
      </c>
      <c r="BE82" s="3" t="s">
        <v>73</v>
      </c>
      <c r="BF82" s="26">
        <f t="shared" si="95"/>
        <v>440044</v>
      </c>
      <c r="BG82" s="3" t="s">
        <v>73</v>
      </c>
      <c r="BH82" s="26">
        <f t="shared" si="96"/>
        <v>440044</v>
      </c>
      <c r="BI82" s="3" t="s">
        <v>73</v>
      </c>
      <c r="BJ82" s="26">
        <f t="shared" si="97"/>
        <v>440044</v>
      </c>
      <c r="BK82" s="3" t="s">
        <v>73</v>
      </c>
      <c r="BL82" s="26">
        <f t="shared" si="98"/>
        <v>440044</v>
      </c>
      <c r="BM82" s="3" t="s">
        <v>74</v>
      </c>
      <c r="BN82" s="26">
        <f t="shared" si="99"/>
        <v>330033</v>
      </c>
      <c r="BO82" s="3" t="s">
        <v>74</v>
      </c>
      <c r="BP82" s="26">
        <f t="shared" si="100"/>
        <v>330033</v>
      </c>
      <c r="BQ82" s="3" t="s">
        <v>73</v>
      </c>
      <c r="BR82" s="26">
        <f t="shared" si="101"/>
        <v>440044</v>
      </c>
      <c r="BS82" s="3" t="s">
        <v>75</v>
      </c>
      <c r="BT82" s="26">
        <f t="shared" si="102"/>
        <v>110011</v>
      </c>
      <c r="BU82" s="3" t="s">
        <v>75</v>
      </c>
      <c r="BV82" s="26">
        <f t="shared" si="103"/>
        <v>110011</v>
      </c>
      <c r="BW82" s="3" t="s">
        <v>75</v>
      </c>
      <c r="BX82" s="26">
        <f t="shared" si="104"/>
        <v>110011</v>
      </c>
      <c r="BY82" s="3" t="s">
        <v>75</v>
      </c>
      <c r="BZ82" s="26">
        <f t="shared" si="105"/>
        <v>110011</v>
      </c>
      <c r="CA82" s="3" t="s">
        <v>73</v>
      </c>
      <c r="CB82" s="26">
        <f t="shared" si="106"/>
        <v>440044</v>
      </c>
      <c r="CC82" s="3" t="s">
        <v>75</v>
      </c>
      <c r="CD82" s="26">
        <f t="shared" si="107"/>
        <v>110011</v>
      </c>
      <c r="CE82" s="3" t="s">
        <v>74</v>
      </c>
      <c r="CF82" s="26">
        <f t="shared" si="108"/>
        <v>330033</v>
      </c>
      <c r="CG82" s="3" t="s">
        <v>80</v>
      </c>
      <c r="CH82" s="26">
        <f t="shared" si="109"/>
        <v>220022</v>
      </c>
      <c r="CI82" s="3" t="s">
        <v>73</v>
      </c>
      <c r="CJ82" s="26">
        <f t="shared" si="110"/>
        <v>440044</v>
      </c>
      <c r="CK82" s="3" t="s">
        <v>73</v>
      </c>
      <c r="CL82" s="26">
        <f t="shared" si="111"/>
        <v>440044</v>
      </c>
      <c r="CM82" s="3" t="s">
        <v>73</v>
      </c>
      <c r="CN82" s="26">
        <f t="shared" si="112"/>
        <v>440044</v>
      </c>
      <c r="CO82" s="3" t="s">
        <v>80</v>
      </c>
      <c r="CP82" s="26">
        <f t="shared" si="113"/>
        <v>220022</v>
      </c>
      <c r="CQ82" s="3" t="s">
        <v>73</v>
      </c>
      <c r="CR82" s="26">
        <f t="shared" si="114"/>
        <v>440044</v>
      </c>
      <c r="CS82" s="3" t="s">
        <v>74</v>
      </c>
      <c r="CT82" s="26">
        <f t="shared" si="115"/>
        <v>330033</v>
      </c>
      <c r="CU82" s="3" t="s">
        <v>75</v>
      </c>
      <c r="CV82" s="26">
        <f t="shared" si="116"/>
        <v>110011</v>
      </c>
      <c r="CW82" s="3" t="s">
        <v>75</v>
      </c>
      <c r="CX82" s="26">
        <f t="shared" si="117"/>
        <v>110011</v>
      </c>
      <c r="CY82" s="3" t="s">
        <v>73</v>
      </c>
      <c r="CZ82" s="26">
        <f t="shared" si="118"/>
        <v>440044</v>
      </c>
      <c r="DA82" s="3" t="s">
        <v>75</v>
      </c>
      <c r="DB82" s="26">
        <f t="shared" si="119"/>
        <v>110011</v>
      </c>
      <c r="DC82" s="3" t="s">
        <v>75</v>
      </c>
      <c r="DD82" s="26">
        <f t="shared" si="120"/>
        <v>110011</v>
      </c>
      <c r="DE82" s="3" t="s">
        <v>75</v>
      </c>
      <c r="DF82" s="26">
        <f t="shared" si="121"/>
        <v>110011</v>
      </c>
      <c r="DG82" s="3" t="s">
        <v>75</v>
      </c>
      <c r="DH82" s="26">
        <f t="shared" si="122"/>
        <v>110011</v>
      </c>
      <c r="DI82" s="3" t="s">
        <v>74</v>
      </c>
      <c r="DJ82" s="26">
        <f t="shared" si="123"/>
        <v>330033</v>
      </c>
      <c r="DK82" s="3" t="s">
        <v>74</v>
      </c>
      <c r="DL82" s="26">
        <f t="shared" si="135"/>
        <v>330033</v>
      </c>
      <c r="DM82" s="3" t="s">
        <v>72</v>
      </c>
      <c r="DN82" s="26">
        <f t="shared" si="124"/>
        <v>550055</v>
      </c>
      <c r="DO82" s="3" t="s">
        <v>73</v>
      </c>
      <c r="DP82" s="26">
        <f t="shared" si="125"/>
        <v>440044</v>
      </c>
      <c r="DQ82" s="3" t="s">
        <v>73</v>
      </c>
      <c r="DR82" s="26">
        <f t="shared" si="126"/>
        <v>440044</v>
      </c>
      <c r="DS82" s="3" t="s">
        <v>74</v>
      </c>
      <c r="DT82" s="26">
        <f t="shared" si="127"/>
        <v>330033</v>
      </c>
      <c r="DU82" s="3" t="s">
        <v>73</v>
      </c>
      <c r="DV82" s="26">
        <f t="shared" si="128"/>
        <v>440044</v>
      </c>
      <c r="DW82" s="3" t="s">
        <v>73</v>
      </c>
      <c r="DX82" s="26">
        <f t="shared" si="129"/>
        <v>440044</v>
      </c>
      <c r="DY82" s="3" t="s">
        <v>73</v>
      </c>
      <c r="DZ82" s="26">
        <f t="shared" si="130"/>
        <v>440044</v>
      </c>
      <c r="EA82" s="3" t="s">
        <v>72</v>
      </c>
      <c r="EB82" s="26">
        <f t="shared" si="131"/>
        <v>550055</v>
      </c>
      <c r="EC82" s="3" t="s">
        <v>72</v>
      </c>
      <c r="ED82" s="26">
        <f t="shared" si="132"/>
        <v>550055</v>
      </c>
      <c r="EE82" s="3" t="s">
        <v>73</v>
      </c>
      <c r="EF82" s="26">
        <f t="shared" si="133"/>
        <v>440044</v>
      </c>
      <c r="EG82" s="3" t="s">
        <v>72</v>
      </c>
      <c r="EH82" s="26">
        <f t="shared" si="134"/>
        <v>550055</v>
      </c>
    </row>
    <row r="83" spans="1:138" ht="13.2" x14ac:dyDescent="0.25">
      <c r="A83" s="2">
        <v>44253.960481655093</v>
      </c>
      <c r="B83" s="3" t="s">
        <v>81</v>
      </c>
      <c r="C83" s="20">
        <f>VLOOKUP(B83,'Parte 1'!$C$5:$D$11,2,FALSE)</f>
        <v>1000001</v>
      </c>
      <c r="D83" s="3" t="s">
        <v>76</v>
      </c>
      <c r="E83" s="20">
        <f t="shared" si="68"/>
        <v>11</v>
      </c>
      <c r="F83" s="20">
        <f t="shared" si="69"/>
        <v>11000011</v>
      </c>
      <c r="G83" s="3">
        <v>7</v>
      </c>
      <c r="H83" s="22">
        <f t="shared" si="70"/>
        <v>77000077</v>
      </c>
      <c r="I83" s="3" t="s">
        <v>70</v>
      </c>
      <c r="J83" s="20">
        <f t="shared" si="71"/>
        <v>55000055</v>
      </c>
      <c r="K83" s="3"/>
      <c r="L83" s="20">
        <f t="shared" si="72"/>
        <v>0</v>
      </c>
      <c r="M83" s="3" t="s">
        <v>85</v>
      </c>
      <c r="N83" s="20">
        <f t="shared" si="73"/>
        <v>33000033</v>
      </c>
      <c r="O83" s="7" t="s">
        <v>73</v>
      </c>
      <c r="P83" s="26">
        <f t="shared" si="74"/>
        <v>44000044</v>
      </c>
      <c r="Q83" s="3" t="s">
        <v>73</v>
      </c>
      <c r="R83" s="26">
        <f t="shared" si="75"/>
        <v>44000044</v>
      </c>
      <c r="S83" s="3" t="s">
        <v>73</v>
      </c>
      <c r="T83" s="26">
        <f t="shared" si="76"/>
        <v>44000044</v>
      </c>
      <c r="U83" s="3" t="s">
        <v>74</v>
      </c>
      <c r="V83" s="26">
        <f t="shared" si="77"/>
        <v>33000033</v>
      </c>
      <c r="W83" s="3" t="s">
        <v>73</v>
      </c>
      <c r="X83" s="26">
        <f t="shared" si="78"/>
        <v>44000044</v>
      </c>
      <c r="Y83" s="3" t="s">
        <v>73</v>
      </c>
      <c r="Z83" s="26">
        <f t="shared" si="79"/>
        <v>44000044</v>
      </c>
      <c r="AA83" s="3" t="s">
        <v>72</v>
      </c>
      <c r="AB83" s="26">
        <f t="shared" si="80"/>
        <v>55000055</v>
      </c>
      <c r="AC83" s="3" t="s">
        <v>73</v>
      </c>
      <c r="AD83" s="26">
        <f t="shared" si="81"/>
        <v>44000044</v>
      </c>
      <c r="AE83" s="3" t="s">
        <v>73</v>
      </c>
      <c r="AF83" s="26">
        <f t="shared" si="82"/>
        <v>44000044</v>
      </c>
      <c r="AG83" s="3" t="s">
        <v>72</v>
      </c>
      <c r="AH83" s="26">
        <f t="shared" si="83"/>
        <v>55000055</v>
      </c>
      <c r="AI83" s="3" t="s">
        <v>73</v>
      </c>
      <c r="AJ83" s="26">
        <f t="shared" si="84"/>
        <v>44000044</v>
      </c>
      <c r="AK83" s="3" t="s">
        <v>73</v>
      </c>
      <c r="AL83" s="26">
        <f t="shared" si="85"/>
        <v>44000044</v>
      </c>
      <c r="AM83" s="3" t="s">
        <v>72</v>
      </c>
      <c r="AN83" s="26">
        <f t="shared" si="86"/>
        <v>55000055</v>
      </c>
      <c r="AO83" s="3" t="s">
        <v>80</v>
      </c>
      <c r="AP83" s="26">
        <f t="shared" si="87"/>
        <v>22000022</v>
      </c>
      <c r="AQ83" s="3" t="s">
        <v>75</v>
      </c>
      <c r="AR83" s="26">
        <f t="shared" si="88"/>
        <v>11000011</v>
      </c>
      <c r="AS83" s="3" t="s">
        <v>75</v>
      </c>
      <c r="AT83" s="26">
        <f t="shared" si="89"/>
        <v>11000011</v>
      </c>
      <c r="AU83" s="3" t="s">
        <v>75</v>
      </c>
      <c r="AV83" s="26">
        <f t="shared" si="90"/>
        <v>11000011</v>
      </c>
      <c r="AW83" s="3" t="s">
        <v>75</v>
      </c>
      <c r="AX83" s="26">
        <f t="shared" si="91"/>
        <v>11000011</v>
      </c>
      <c r="AY83" s="3" t="s">
        <v>75</v>
      </c>
      <c r="AZ83" s="26">
        <f t="shared" si="92"/>
        <v>11000011</v>
      </c>
      <c r="BA83" s="3" t="s">
        <v>75</v>
      </c>
      <c r="BB83" s="26">
        <f t="shared" si="93"/>
        <v>11000011</v>
      </c>
      <c r="BC83" s="3" t="s">
        <v>75</v>
      </c>
      <c r="BD83" s="26">
        <f t="shared" si="94"/>
        <v>11000011</v>
      </c>
      <c r="BE83" s="3" t="s">
        <v>75</v>
      </c>
      <c r="BF83" s="26">
        <f t="shared" si="95"/>
        <v>11000011</v>
      </c>
      <c r="BG83" s="3" t="s">
        <v>75</v>
      </c>
      <c r="BH83" s="26">
        <f t="shared" si="96"/>
        <v>11000011</v>
      </c>
      <c r="BI83" s="3" t="s">
        <v>75</v>
      </c>
      <c r="BJ83" s="26">
        <f t="shared" si="97"/>
        <v>11000011</v>
      </c>
      <c r="BK83" s="3" t="s">
        <v>75</v>
      </c>
      <c r="BL83" s="26">
        <f t="shared" si="98"/>
        <v>11000011</v>
      </c>
      <c r="BM83" s="3" t="s">
        <v>75</v>
      </c>
      <c r="BN83" s="26">
        <f t="shared" si="99"/>
        <v>11000011</v>
      </c>
      <c r="BO83" s="3" t="s">
        <v>75</v>
      </c>
      <c r="BP83" s="26">
        <f t="shared" si="100"/>
        <v>11000011</v>
      </c>
      <c r="BQ83" s="3" t="s">
        <v>75</v>
      </c>
      <c r="BR83" s="26">
        <f t="shared" si="101"/>
        <v>11000011</v>
      </c>
      <c r="BS83" s="3" t="s">
        <v>75</v>
      </c>
      <c r="BT83" s="26">
        <f t="shared" si="102"/>
        <v>11000011</v>
      </c>
      <c r="BU83" s="3" t="s">
        <v>75</v>
      </c>
      <c r="BV83" s="26">
        <f t="shared" si="103"/>
        <v>11000011</v>
      </c>
      <c r="BW83" s="3" t="s">
        <v>75</v>
      </c>
      <c r="BX83" s="26">
        <f t="shared" si="104"/>
        <v>11000011</v>
      </c>
      <c r="BY83" s="3" t="s">
        <v>75</v>
      </c>
      <c r="BZ83" s="26">
        <f t="shared" si="105"/>
        <v>11000011</v>
      </c>
      <c r="CA83" s="3" t="s">
        <v>75</v>
      </c>
      <c r="CB83" s="26">
        <f t="shared" si="106"/>
        <v>11000011</v>
      </c>
      <c r="CC83" s="3" t="s">
        <v>75</v>
      </c>
      <c r="CD83" s="26">
        <f t="shared" si="107"/>
        <v>11000011</v>
      </c>
      <c r="CE83" s="3" t="s">
        <v>73</v>
      </c>
      <c r="CF83" s="26">
        <f t="shared" si="108"/>
        <v>44000044</v>
      </c>
      <c r="CG83" s="3" t="s">
        <v>72</v>
      </c>
      <c r="CH83" s="26">
        <f t="shared" si="109"/>
        <v>55000055</v>
      </c>
      <c r="CI83" s="3" t="s">
        <v>72</v>
      </c>
      <c r="CJ83" s="26">
        <f t="shared" si="110"/>
        <v>55000055</v>
      </c>
      <c r="CK83" s="3" t="s">
        <v>74</v>
      </c>
      <c r="CL83" s="26">
        <f t="shared" si="111"/>
        <v>33000033</v>
      </c>
      <c r="CM83" s="3" t="s">
        <v>73</v>
      </c>
      <c r="CN83" s="26">
        <f t="shared" si="112"/>
        <v>44000044</v>
      </c>
      <c r="CO83" s="3" t="s">
        <v>72</v>
      </c>
      <c r="CP83" s="26">
        <f t="shared" si="113"/>
        <v>55000055</v>
      </c>
      <c r="CQ83" s="3" t="s">
        <v>74</v>
      </c>
      <c r="CR83" s="26">
        <f t="shared" si="114"/>
        <v>33000033</v>
      </c>
      <c r="CS83" s="3" t="s">
        <v>73</v>
      </c>
      <c r="CT83" s="26">
        <f t="shared" si="115"/>
        <v>44000044</v>
      </c>
      <c r="CU83" s="3" t="s">
        <v>75</v>
      </c>
      <c r="CV83" s="26">
        <f t="shared" si="116"/>
        <v>11000011</v>
      </c>
      <c r="CW83" s="3" t="s">
        <v>75</v>
      </c>
      <c r="CX83" s="26">
        <f t="shared" si="117"/>
        <v>11000011</v>
      </c>
      <c r="CY83" s="3" t="s">
        <v>74</v>
      </c>
      <c r="CZ83" s="26">
        <f t="shared" si="118"/>
        <v>33000033</v>
      </c>
      <c r="DA83" s="3" t="s">
        <v>75</v>
      </c>
      <c r="DB83" s="26">
        <f t="shared" si="119"/>
        <v>11000011</v>
      </c>
      <c r="DC83" s="3" t="s">
        <v>75</v>
      </c>
      <c r="DD83" s="26">
        <f t="shared" si="120"/>
        <v>11000011</v>
      </c>
      <c r="DE83" s="3" t="s">
        <v>75</v>
      </c>
      <c r="DF83" s="26">
        <f t="shared" si="121"/>
        <v>11000011</v>
      </c>
      <c r="DG83" s="3" t="s">
        <v>75</v>
      </c>
      <c r="DH83" s="26">
        <f t="shared" si="122"/>
        <v>11000011</v>
      </c>
      <c r="DI83" s="3" t="s">
        <v>73</v>
      </c>
      <c r="DJ83" s="26">
        <f t="shared" si="123"/>
        <v>44000044</v>
      </c>
      <c r="DK83" s="3" t="s">
        <v>73</v>
      </c>
      <c r="DL83" s="26">
        <f t="shared" si="135"/>
        <v>44000044</v>
      </c>
      <c r="DM83" s="3" t="s">
        <v>73</v>
      </c>
      <c r="DN83" s="26">
        <f t="shared" si="124"/>
        <v>44000044</v>
      </c>
      <c r="DO83" s="3" t="s">
        <v>74</v>
      </c>
      <c r="DP83" s="26">
        <f t="shared" si="125"/>
        <v>33000033</v>
      </c>
      <c r="DQ83" s="3" t="s">
        <v>72</v>
      </c>
      <c r="DR83" s="26">
        <f t="shared" si="126"/>
        <v>55000055</v>
      </c>
      <c r="DS83" s="3" t="s">
        <v>74</v>
      </c>
      <c r="DT83" s="26">
        <f t="shared" si="127"/>
        <v>33000033</v>
      </c>
      <c r="DU83" s="3" t="s">
        <v>72</v>
      </c>
      <c r="DV83" s="26">
        <f t="shared" si="128"/>
        <v>55000055</v>
      </c>
      <c r="DW83" s="3" t="s">
        <v>73</v>
      </c>
      <c r="DX83" s="26">
        <f t="shared" si="129"/>
        <v>44000044</v>
      </c>
      <c r="DY83" s="3" t="s">
        <v>73</v>
      </c>
      <c r="DZ83" s="26">
        <f t="shared" si="130"/>
        <v>44000044</v>
      </c>
      <c r="EA83" s="3" t="s">
        <v>72</v>
      </c>
      <c r="EB83" s="26">
        <f t="shared" si="131"/>
        <v>55000055</v>
      </c>
      <c r="EC83" s="3" t="s">
        <v>73</v>
      </c>
      <c r="ED83" s="26">
        <f t="shared" si="132"/>
        <v>44000044</v>
      </c>
      <c r="EE83" s="3" t="s">
        <v>74</v>
      </c>
      <c r="EF83" s="26">
        <f t="shared" si="133"/>
        <v>33000033</v>
      </c>
      <c r="EG83" s="3" t="s">
        <v>72</v>
      </c>
      <c r="EH83" s="26">
        <f t="shared" si="134"/>
        <v>55000055</v>
      </c>
    </row>
    <row r="84" spans="1:138" ht="13.2" x14ac:dyDescent="0.25">
      <c r="A84" s="2">
        <v>44255.801947557869</v>
      </c>
      <c r="B84" s="3" t="s">
        <v>84</v>
      </c>
      <c r="C84" s="20">
        <f>VLOOKUP(B84,'Parte 1'!$C$5:$D$11,2,FALSE)</f>
        <v>1</v>
      </c>
      <c r="D84" s="3" t="s">
        <v>76</v>
      </c>
      <c r="E84" s="20">
        <f t="shared" si="68"/>
        <v>11</v>
      </c>
      <c r="F84" s="20">
        <f t="shared" si="69"/>
        <v>11</v>
      </c>
      <c r="G84" s="3">
        <v>6</v>
      </c>
      <c r="H84" s="22">
        <f t="shared" si="70"/>
        <v>66</v>
      </c>
      <c r="I84" s="3" t="s">
        <v>70</v>
      </c>
      <c r="J84" s="20">
        <f t="shared" si="71"/>
        <v>55</v>
      </c>
      <c r="K84" s="3"/>
      <c r="L84" s="20">
        <f t="shared" si="72"/>
        <v>0</v>
      </c>
      <c r="M84" s="3" t="s">
        <v>71</v>
      </c>
      <c r="N84" s="20">
        <f t="shared" si="73"/>
        <v>44</v>
      </c>
      <c r="O84" s="7" t="s">
        <v>74</v>
      </c>
      <c r="P84" s="26">
        <f t="shared" si="74"/>
        <v>33</v>
      </c>
      <c r="Q84" s="3" t="s">
        <v>73</v>
      </c>
      <c r="R84" s="26">
        <f t="shared" si="75"/>
        <v>44</v>
      </c>
      <c r="S84" s="3" t="s">
        <v>73</v>
      </c>
      <c r="T84" s="26">
        <f t="shared" si="76"/>
        <v>44</v>
      </c>
      <c r="U84" s="3" t="s">
        <v>74</v>
      </c>
      <c r="V84" s="26">
        <f t="shared" si="77"/>
        <v>33</v>
      </c>
      <c r="W84" s="3" t="s">
        <v>73</v>
      </c>
      <c r="X84" s="26">
        <f t="shared" si="78"/>
        <v>44</v>
      </c>
      <c r="Y84" s="3" t="s">
        <v>74</v>
      </c>
      <c r="Z84" s="26">
        <f t="shared" si="79"/>
        <v>33</v>
      </c>
      <c r="AA84" s="3" t="s">
        <v>73</v>
      </c>
      <c r="AB84" s="26">
        <f t="shared" si="80"/>
        <v>44</v>
      </c>
      <c r="AC84" s="3" t="s">
        <v>73</v>
      </c>
      <c r="AD84" s="26">
        <f t="shared" si="81"/>
        <v>44</v>
      </c>
      <c r="AE84" s="3" t="s">
        <v>74</v>
      </c>
      <c r="AF84" s="26">
        <f t="shared" si="82"/>
        <v>33</v>
      </c>
      <c r="AG84" s="3" t="s">
        <v>74</v>
      </c>
      <c r="AH84" s="26">
        <f t="shared" si="83"/>
        <v>33</v>
      </c>
      <c r="AI84" s="3" t="s">
        <v>74</v>
      </c>
      <c r="AJ84" s="26">
        <f t="shared" si="84"/>
        <v>33</v>
      </c>
      <c r="AK84" s="3" t="s">
        <v>74</v>
      </c>
      <c r="AL84" s="26">
        <f t="shared" si="85"/>
        <v>33</v>
      </c>
      <c r="AM84" s="3" t="s">
        <v>74</v>
      </c>
      <c r="AN84" s="26">
        <f t="shared" si="86"/>
        <v>33</v>
      </c>
      <c r="AO84" s="3" t="s">
        <v>74</v>
      </c>
      <c r="AP84" s="26">
        <f t="shared" si="87"/>
        <v>33</v>
      </c>
      <c r="AQ84" s="3" t="s">
        <v>73</v>
      </c>
      <c r="AR84" s="26">
        <f t="shared" si="88"/>
        <v>44</v>
      </c>
      <c r="AS84" s="3" t="s">
        <v>73</v>
      </c>
      <c r="AT84" s="26">
        <f t="shared" si="89"/>
        <v>44</v>
      </c>
      <c r="AU84" s="3" t="s">
        <v>73</v>
      </c>
      <c r="AV84" s="26">
        <f t="shared" si="90"/>
        <v>44</v>
      </c>
      <c r="AW84" s="3" t="s">
        <v>73</v>
      </c>
      <c r="AX84" s="26">
        <f t="shared" si="91"/>
        <v>44</v>
      </c>
      <c r="AY84" s="3" t="s">
        <v>73</v>
      </c>
      <c r="AZ84" s="26">
        <f t="shared" si="92"/>
        <v>44</v>
      </c>
      <c r="BA84" s="3" t="s">
        <v>73</v>
      </c>
      <c r="BB84" s="26">
        <f t="shared" si="93"/>
        <v>44</v>
      </c>
      <c r="BC84" s="3" t="s">
        <v>73</v>
      </c>
      <c r="BD84" s="26">
        <f t="shared" si="94"/>
        <v>44</v>
      </c>
      <c r="BE84" s="3" t="s">
        <v>73</v>
      </c>
      <c r="BF84" s="26">
        <f t="shared" si="95"/>
        <v>44</v>
      </c>
      <c r="BG84" s="3" t="s">
        <v>73</v>
      </c>
      <c r="BH84" s="26">
        <f t="shared" si="96"/>
        <v>44</v>
      </c>
      <c r="BI84" s="3" t="s">
        <v>73</v>
      </c>
      <c r="BJ84" s="26">
        <f t="shared" si="97"/>
        <v>44</v>
      </c>
      <c r="BK84" s="3" t="s">
        <v>73</v>
      </c>
      <c r="BL84" s="26">
        <f t="shared" si="98"/>
        <v>44</v>
      </c>
      <c r="BM84" s="3" t="s">
        <v>73</v>
      </c>
      <c r="BN84" s="26">
        <f t="shared" si="99"/>
        <v>44</v>
      </c>
      <c r="BO84" s="3" t="s">
        <v>73</v>
      </c>
      <c r="BP84" s="26">
        <f t="shared" si="100"/>
        <v>44</v>
      </c>
      <c r="BQ84" s="3" t="s">
        <v>74</v>
      </c>
      <c r="BR84" s="26">
        <f t="shared" si="101"/>
        <v>33</v>
      </c>
      <c r="BS84" s="3" t="s">
        <v>74</v>
      </c>
      <c r="BT84" s="26">
        <f t="shared" si="102"/>
        <v>33</v>
      </c>
      <c r="BU84" s="3" t="s">
        <v>74</v>
      </c>
      <c r="BV84" s="26">
        <f t="shared" si="103"/>
        <v>33</v>
      </c>
      <c r="BW84" s="3" t="s">
        <v>74</v>
      </c>
      <c r="BX84" s="26">
        <f t="shared" si="104"/>
        <v>33</v>
      </c>
      <c r="BY84" s="3" t="s">
        <v>73</v>
      </c>
      <c r="BZ84" s="26">
        <f t="shared" si="105"/>
        <v>44</v>
      </c>
      <c r="CA84" s="3" t="s">
        <v>73</v>
      </c>
      <c r="CB84" s="26">
        <f t="shared" si="106"/>
        <v>44</v>
      </c>
      <c r="CC84" s="3" t="s">
        <v>73</v>
      </c>
      <c r="CD84" s="26">
        <f t="shared" si="107"/>
        <v>44</v>
      </c>
      <c r="CE84" s="3" t="s">
        <v>74</v>
      </c>
      <c r="CF84" s="26">
        <f t="shared" si="108"/>
        <v>33</v>
      </c>
      <c r="CG84" s="3" t="s">
        <v>74</v>
      </c>
      <c r="CH84" s="26">
        <f t="shared" si="109"/>
        <v>33</v>
      </c>
      <c r="CI84" s="3" t="s">
        <v>73</v>
      </c>
      <c r="CJ84" s="26">
        <f t="shared" si="110"/>
        <v>44</v>
      </c>
      <c r="CK84" s="3" t="s">
        <v>73</v>
      </c>
      <c r="CL84" s="26">
        <f t="shared" si="111"/>
        <v>44</v>
      </c>
      <c r="CM84" s="3" t="s">
        <v>73</v>
      </c>
      <c r="CN84" s="26">
        <f t="shared" si="112"/>
        <v>44</v>
      </c>
      <c r="CO84" s="3" t="s">
        <v>73</v>
      </c>
      <c r="CP84" s="26">
        <f t="shared" si="113"/>
        <v>44</v>
      </c>
      <c r="CQ84" s="3" t="s">
        <v>74</v>
      </c>
      <c r="CR84" s="26">
        <f t="shared" si="114"/>
        <v>33</v>
      </c>
      <c r="CS84" s="3" t="s">
        <v>73</v>
      </c>
      <c r="CT84" s="26">
        <f t="shared" si="115"/>
        <v>44</v>
      </c>
      <c r="CU84" s="3" t="s">
        <v>73</v>
      </c>
      <c r="CV84" s="26">
        <f t="shared" si="116"/>
        <v>44</v>
      </c>
      <c r="CW84" s="3" t="s">
        <v>74</v>
      </c>
      <c r="CX84" s="26">
        <f t="shared" si="117"/>
        <v>33</v>
      </c>
      <c r="CY84" s="3" t="s">
        <v>73</v>
      </c>
      <c r="CZ84" s="26">
        <f t="shared" si="118"/>
        <v>44</v>
      </c>
      <c r="DA84" s="3" t="s">
        <v>74</v>
      </c>
      <c r="DB84" s="26">
        <f t="shared" si="119"/>
        <v>33</v>
      </c>
      <c r="DC84" s="3" t="s">
        <v>74</v>
      </c>
      <c r="DD84" s="26">
        <f t="shared" si="120"/>
        <v>33</v>
      </c>
      <c r="DE84" s="3" t="s">
        <v>74</v>
      </c>
      <c r="DF84" s="26">
        <f t="shared" si="121"/>
        <v>33</v>
      </c>
      <c r="DG84" s="3" t="s">
        <v>74</v>
      </c>
      <c r="DH84" s="26">
        <f t="shared" si="122"/>
        <v>33</v>
      </c>
      <c r="DI84" s="3" t="s">
        <v>74</v>
      </c>
      <c r="DJ84" s="26">
        <f t="shared" si="123"/>
        <v>33</v>
      </c>
      <c r="DK84" s="3" t="s">
        <v>74</v>
      </c>
      <c r="DL84" s="26">
        <f t="shared" si="135"/>
        <v>33</v>
      </c>
      <c r="DM84" s="3" t="s">
        <v>73</v>
      </c>
      <c r="DN84" s="26">
        <f t="shared" si="124"/>
        <v>44</v>
      </c>
      <c r="DO84" s="3" t="s">
        <v>73</v>
      </c>
      <c r="DP84" s="26">
        <f t="shared" si="125"/>
        <v>44</v>
      </c>
      <c r="DQ84" s="3" t="s">
        <v>73</v>
      </c>
      <c r="DR84" s="26">
        <f t="shared" si="126"/>
        <v>44</v>
      </c>
      <c r="DS84" s="3" t="s">
        <v>73</v>
      </c>
      <c r="DT84" s="26">
        <f t="shared" si="127"/>
        <v>44</v>
      </c>
      <c r="DU84" s="3" t="s">
        <v>73</v>
      </c>
      <c r="DV84" s="26">
        <f t="shared" si="128"/>
        <v>44</v>
      </c>
      <c r="DW84" s="3" t="s">
        <v>73</v>
      </c>
      <c r="DX84" s="26">
        <f t="shared" si="129"/>
        <v>44</v>
      </c>
      <c r="DY84" s="3" t="s">
        <v>73</v>
      </c>
      <c r="DZ84" s="26">
        <f t="shared" si="130"/>
        <v>44</v>
      </c>
      <c r="EA84" s="3" t="s">
        <v>73</v>
      </c>
      <c r="EB84" s="26">
        <f t="shared" si="131"/>
        <v>44</v>
      </c>
      <c r="EC84" s="3" t="s">
        <v>73</v>
      </c>
      <c r="ED84" s="26">
        <f t="shared" si="132"/>
        <v>44</v>
      </c>
      <c r="EE84" s="3" t="s">
        <v>73</v>
      </c>
      <c r="EF84" s="26">
        <f t="shared" si="133"/>
        <v>44</v>
      </c>
      <c r="EG84" s="3" t="s">
        <v>73</v>
      </c>
      <c r="EH84" s="26">
        <f t="shared" si="134"/>
        <v>44</v>
      </c>
    </row>
    <row r="85" spans="1:138" ht="13.2" x14ac:dyDescent="0.25">
      <c r="A85" s="2">
        <v>44256.000201967589</v>
      </c>
      <c r="B85" s="3" t="s">
        <v>84</v>
      </c>
      <c r="C85" s="20">
        <f>VLOOKUP(B85,'Parte 1'!$C$5:$D$11,2,FALSE)</f>
        <v>1</v>
      </c>
      <c r="D85" s="3" t="s">
        <v>69</v>
      </c>
      <c r="E85" s="20">
        <f t="shared" si="68"/>
        <v>1</v>
      </c>
      <c r="F85" s="20">
        <f t="shared" si="69"/>
        <v>1</v>
      </c>
      <c r="G85" s="3">
        <v>7</v>
      </c>
      <c r="H85" s="22">
        <f t="shared" si="70"/>
        <v>7</v>
      </c>
      <c r="I85" s="3" t="s">
        <v>70</v>
      </c>
      <c r="J85" s="20">
        <f t="shared" si="71"/>
        <v>5</v>
      </c>
      <c r="K85" s="3"/>
      <c r="L85" s="20">
        <f t="shared" si="72"/>
        <v>0</v>
      </c>
      <c r="M85" s="3" t="s">
        <v>71</v>
      </c>
      <c r="N85" s="20">
        <f t="shared" si="73"/>
        <v>4</v>
      </c>
      <c r="O85" s="7" t="s">
        <v>72</v>
      </c>
      <c r="P85" s="26">
        <f t="shared" si="74"/>
        <v>5</v>
      </c>
      <c r="Q85" s="3" t="s">
        <v>73</v>
      </c>
      <c r="R85" s="26">
        <f t="shared" si="75"/>
        <v>4</v>
      </c>
      <c r="S85" s="3" t="s">
        <v>72</v>
      </c>
      <c r="T85" s="26">
        <f t="shared" si="76"/>
        <v>5</v>
      </c>
      <c r="U85" s="3" t="s">
        <v>74</v>
      </c>
      <c r="V85" s="26">
        <f t="shared" si="77"/>
        <v>3</v>
      </c>
      <c r="W85" s="3" t="s">
        <v>72</v>
      </c>
      <c r="X85" s="26">
        <f t="shared" si="78"/>
        <v>5</v>
      </c>
      <c r="Y85" s="3" t="s">
        <v>74</v>
      </c>
      <c r="Z85" s="26">
        <f t="shared" si="79"/>
        <v>3</v>
      </c>
      <c r="AA85" s="3" t="s">
        <v>72</v>
      </c>
      <c r="AB85" s="26">
        <f t="shared" si="80"/>
        <v>5</v>
      </c>
      <c r="AC85" s="3" t="s">
        <v>72</v>
      </c>
      <c r="AD85" s="26">
        <f t="shared" si="81"/>
        <v>5</v>
      </c>
      <c r="AE85" s="3" t="s">
        <v>72</v>
      </c>
      <c r="AF85" s="26">
        <f t="shared" si="82"/>
        <v>5</v>
      </c>
      <c r="AG85" s="3" t="s">
        <v>73</v>
      </c>
      <c r="AH85" s="26">
        <f t="shared" si="83"/>
        <v>4</v>
      </c>
      <c r="AI85" s="3" t="s">
        <v>72</v>
      </c>
      <c r="AJ85" s="26">
        <f t="shared" si="84"/>
        <v>5</v>
      </c>
      <c r="AK85" s="3" t="s">
        <v>72</v>
      </c>
      <c r="AL85" s="26">
        <f t="shared" si="85"/>
        <v>5</v>
      </c>
      <c r="AM85" s="3" t="s">
        <v>73</v>
      </c>
      <c r="AN85" s="26">
        <f t="shared" si="86"/>
        <v>4</v>
      </c>
      <c r="AO85" s="3" t="s">
        <v>72</v>
      </c>
      <c r="AP85" s="26">
        <f t="shared" si="87"/>
        <v>5</v>
      </c>
      <c r="AQ85" s="3" t="s">
        <v>73</v>
      </c>
      <c r="AR85" s="26">
        <f t="shared" si="88"/>
        <v>4</v>
      </c>
      <c r="AS85" s="3" t="s">
        <v>73</v>
      </c>
      <c r="AT85" s="26">
        <f t="shared" si="89"/>
        <v>4</v>
      </c>
      <c r="AU85" s="3" t="s">
        <v>73</v>
      </c>
      <c r="AV85" s="26">
        <f t="shared" si="90"/>
        <v>4</v>
      </c>
      <c r="AW85" s="3" t="s">
        <v>73</v>
      </c>
      <c r="AX85" s="26">
        <f t="shared" si="91"/>
        <v>4</v>
      </c>
      <c r="AY85" s="3" t="s">
        <v>73</v>
      </c>
      <c r="AZ85" s="26">
        <f t="shared" si="92"/>
        <v>4</v>
      </c>
      <c r="BA85" s="3" t="s">
        <v>73</v>
      </c>
      <c r="BB85" s="26">
        <f t="shared" si="93"/>
        <v>4</v>
      </c>
      <c r="BC85" s="3" t="s">
        <v>73</v>
      </c>
      <c r="BD85" s="26">
        <f t="shared" si="94"/>
        <v>4</v>
      </c>
      <c r="BE85" s="3" t="s">
        <v>73</v>
      </c>
      <c r="BF85" s="26">
        <f t="shared" si="95"/>
        <v>4</v>
      </c>
      <c r="BG85" s="3" t="s">
        <v>74</v>
      </c>
      <c r="BH85" s="26">
        <f t="shared" si="96"/>
        <v>3</v>
      </c>
      <c r="BI85" s="3" t="s">
        <v>73</v>
      </c>
      <c r="BJ85" s="26">
        <f t="shared" si="97"/>
        <v>4</v>
      </c>
      <c r="BK85" s="3" t="s">
        <v>73</v>
      </c>
      <c r="BL85" s="26">
        <f t="shared" si="98"/>
        <v>4</v>
      </c>
      <c r="BM85" s="3" t="s">
        <v>74</v>
      </c>
      <c r="BN85" s="26">
        <f t="shared" si="99"/>
        <v>3</v>
      </c>
      <c r="BO85" s="3" t="s">
        <v>73</v>
      </c>
      <c r="BP85" s="26">
        <f t="shared" si="100"/>
        <v>4</v>
      </c>
      <c r="BQ85" s="3" t="s">
        <v>73</v>
      </c>
      <c r="BR85" s="26">
        <f t="shared" si="101"/>
        <v>4</v>
      </c>
      <c r="BS85" s="3" t="s">
        <v>73</v>
      </c>
      <c r="BT85" s="26">
        <f t="shared" si="102"/>
        <v>4</v>
      </c>
      <c r="BU85" s="3" t="s">
        <v>73</v>
      </c>
      <c r="BV85" s="26">
        <f t="shared" si="103"/>
        <v>4</v>
      </c>
      <c r="BW85" s="3" t="s">
        <v>73</v>
      </c>
      <c r="BX85" s="26">
        <f t="shared" si="104"/>
        <v>4</v>
      </c>
      <c r="BY85" s="3" t="s">
        <v>73</v>
      </c>
      <c r="BZ85" s="26">
        <f t="shared" si="105"/>
        <v>4</v>
      </c>
      <c r="CA85" s="3" t="s">
        <v>73</v>
      </c>
      <c r="CB85" s="26">
        <f t="shared" si="106"/>
        <v>4</v>
      </c>
      <c r="CC85" s="3" t="s">
        <v>73</v>
      </c>
      <c r="CD85" s="26">
        <f t="shared" si="107"/>
        <v>4</v>
      </c>
      <c r="CE85" s="3" t="s">
        <v>72</v>
      </c>
      <c r="CF85" s="26">
        <f t="shared" si="108"/>
        <v>5</v>
      </c>
      <c r="CG85" s="3" t="s">
        <v>73</v>
      </c>
      <c r="CH85" s="26">
        <f t="shared" si="109"/>
        <v>4</v>
      </c>
      <c r="CI85" s="3" t="s">
        <v>73</v>
      </c>
      <c r="CJ85" s="26">
        <f t="shared" si="110"/>
        <v>4</v>
      </c>
      <c r="CK85" s="3" t="s">
        <v>73</v>
      </c>
      <c r="CL85" s="26">
        <f t="shared" si="111"/>
        <v>4</v>
      </c>
      <c r="CM85" s="3" t="s">
        <v>73</v>
      </c>
      <c r="CN85" s="26">
        <f t="shared" si="112"/>
        <v>4</v>
      </c>
      <c r="CO85" s="3" t="s">
        <v>73</v>
      </c>
      <c r="CP85" s="26">
        <f t="shared" si="113"/>
        <v>4</v>
      </c>
      <c r="CQ85" s="3" t="s">
        <v>72</v>
      </c>
      <c r="CR85" s="26">
        <f t="shared" si="114"/>
        <v>5</v>
      </c>
      <c r="CS85" s="3" t="s">
        <v>72</v>
      </c>
      <c r="CT85" s="26">
        <f t="shared" si="115"/>
        <v>5</v>
      </c>
      <c r="CU85" s="3" t="s">
        <v>72</v>
      </c>
      <c r="CV85" s="26">
        <f t="shared" si="116"/>
        <v>5</v>
      </c>
      <c r="CW85" s="3" t="s">
        <v>75</v>
      </c>
      <c r="CX85" s="26">
        <f t="shared" si="117"/>
        <v>1</v>
      </c>
      <c r="CY85" s="3" t="s">
        <v>73</v>
      </c>
      <c r="CZ85" s="26">
        <f t="shared" si="118"/>
        <v>4</v>
      </c>
      <c r="DA85" s="3" t="s">
        <v>73</v>
      </c>
      <c r="DB85" s="26">
        <f t="shared" si="119"/>
        <v>4</v>
      </c>
      <c r="DC85" s="3" t="s">
        <v>75</v>
      </c>
      <c r="DD85" s="26">
        <f t="shared" si="120"/>
        <v>1</v>
      </c>
      <c r="DE85" s="3" t="s">
        <v>75</v>
      </c>
      <c r="DF85" s="26">
        <f t="shared" si="121"/>
        <v>1</v>
      </c>
      <c r="DG85" s="3" t="s">
        <v>72</v>
      </c>
      <c r="DH85" s="26">
        <f t="shared" si="122"/>
        <v>5</v>
      </c>
      <c r="DI85" s="3" t="s">
        <v>72</v>
      </c>
      <c r="DJ85" s="26">
        <f t="shared" si="123"/>
        <v>5</v>
      </c>
      <c r="DK85" s="3" t="s">
        <v>73</v>
      </c>
      <c r="DL85" s="26">
        <f t="shared" si="135"/>
        <v>4</v>
      </c>
      <c r="DM85" s="3" t="s">
        <v>73</v>
      </c>
      <c r="DN85" s="26">
        <f t="shared" si="124"/>
        <v>4</v>
      </c>
      <c r="DO85" s="3" t="s">
        <v>73</v>
      </c>
      <c r="DP85" s="26">
        <f t="shared" si="125"/>
        <v>4</v>
      </c>
      <c r="DQ85" s="3" t="s">
        <v>73</v>
      </c>
      <c r="DR85" s="26">
        <f t="shared" si="126"/>
        <v>4</v>
      </c>
      <c r="DS85" s="3" t="s">
        <v>73</v>
      </c>
      <c r="DT85" s="26">
        <f t="shared" si="127"/>
        <v>4</v>
      </c>
      <c r="DU85" s="3" t="s">
        <v>72</v>
      </c>
      <c r="DV85" s="26">
        <f t="shared" si="128"/>
        <v>5</v>
      </c>
      <c r="DW85" s="3" t="s">
        <v>72</v>
      </c>
      <c r="DX85" s="26">
        <f t="shared" si="129"/>
        <v>5</v>
      </c>
      <c r="DY85" s="3" t="s">
        <v>73</v>
      </c>
      <c r="DZ85" s="26">
        <f t="shared" si="130"/>
        <v>4</v>
      </c>
      <c r="EA85" s="3" t="s">
        <v>73</v>
      </c>
      <c r="EB85" s="26">
        <f t="shared" si="131"/>
        <v>4</v>
      </c>
      <c r="EC85" s="3" t="s">
        <v>73</v>
      </c>
      <c r="ED85" s="26">
        <f t="shared" si="132"/>
        <v>4</v>
      </c>
      <c r="EE85" s="3" t="s">
        <v>73</v>
      </c>
      <c r="EF85" s="26">
        <f t="shared" si="133"/>
        <v>4</v>
      </c>
      <c r="EG85" s="3" t="s">
        <v>72</v>
      </c>
      <c r="EH85" s="26">
        <f t="shared" si="134"/>
        <v>5</v>
      </c>
    </row>
    <row r="86" spans="1:138" ht="13.2" x14ac:dyDescent="0.25">
      <c r="A86" s="2">
        <v>44256.634349953703</v>
      </c>
      <c r="B86" s="3" t="s">
        <v>78</v>
      </c>
      <c r="C86" s="20">
        <f>VLOOKUP(B86,'Parte 1'!$C$5:$D$11,2,FALSE)</f>
        <v>1001</v>
      </c>
      <c r="D86" s="3" t="s">
        <v>69</v>
      </c>
      <c r="E86" s="20">
        <f t="shared" si="68"/>
        <v>1</v>
      </c>
      <c r="F86" s="20">
        <f t="shared" si="69"/>
        <v>1001</v>
      </c>
      <c r="G86" s="3">
        <v>5</v>
      </c>
      <c r="H86" s="22">
        <f t="shared" si="70"/>
        <v>5005</v>
      </c>
      <c r="I86" s="3" t="s">
        <v>70</v>
      </c>
      <c r="J86" s="20">
        <f t="shared" si="71"/>
        <v>5005</v>
      </c>
      <c r="K86" s="3"/>
      <c r="L86" s="20">
        <f t="shared" si="72"/>
        <v>0</v>
      </c>
      <c r="M86" s="3" t="s">
        <v>71</v>
      </c>
      <c r="N86" s="20">
        <f t="shared" si="73"/>
        <v>4004</v>
      </c>
      <c r="O86" s="7" t="s">
        <v>73</v>
      </c>
      <c r="P86" s="26">
        <f t="shared" si="74"/>
        <v>4004</v>
      </c>
      <c r="Q86" s="3" t="s">
        <v>73</v>
      </c>
      <c r="R86" s="26">
        <f t="shared" si="75"/>
        <v>4004</v>
      </c>
      <c r="S86" s="3" t="s">
        <v>73</v>
      </c>
      <c r="T86" s="26">
        <f t="shared" si="76"/>
        <v>4004</v>
      </c>
      <c r="U86" s="3" t="s">
        <v>73</v>
      </c>
      <c r="V86" s="26">
        <f t="shared" si="77"/>
        <v>4004</v>
      </c>
      <c r="W86" s="3" t="s">
        <v>73</v>
      </c>
      <c r="X86" s="26">
        <f t="shared" si="78"/>
        <v>4004</v>
      </c>
      <c r="Y86" s="3" t="s">
        <v>74</v>
      </c>
      <c r="Z86" s="26">
        <f t="shared" si="79"/>
        <v>3003</v>
      </c>
      <c r="AA86" s="3" t="s">
        <v>72</v>
      </c>
      <c r="AB86" s="26">
        <f t="shared" si="80"/>
        <v>5005</v>
      </c>
      <c r="AC86" s="3" t="s">
        <v>73</v>
      </c>
      <c r="AD86" s="26">
        <f t="shared" si="81"/>
        <v>4004</v>
      </c>
      <c r="AE86" s="3" t="s">
        <v>74</v>
      </c>
      <c r="AF86" s="26">
        <f t="shared" si="82"/>
        <v>3003</v>
      </c>
      <c r="AG86" s="3" t="s">
        <v>73</v>
      </c>
      <c r="AH86" s="26">
        <f t="shared" si="83"/>
        <v>4004</v>
      </c>
      <c r="AI86" s="3" t="s">
        <v>73</v>
      </c>
      <c r="AJ86" s="26">
        <f t="shared" si="84"/>
        <v>4004</v>
      </c>
      <c r="AK86" s="3" t="s">
        <v>74</v>
      </c>
      <c r="AL86" s="26">
        <f t="shared" si="85"/>
        <v>3003</v>
      </c>
      <c r="AM86" s="3" t="s">
        <v>73</v>
      </c>
      <c r="AN86" s="26">
        <f t="shared" si="86"/>
        <v>4004</v>
      </c>
      <c r="AO86" s="3" t="s">
        <v>73</v>
      </c>
      <c r="AP86" s="26">
        <f t="shared" si="87"/>
        <v>4004</v>
      </c>
      <c r="AQ86" s="3" t="s">
        <v>75</v>
      </c>
      <c r="AR86" s="26">
        <f t="shared" si="88"/>
        <v>1001</v>
      </c>
      <c r="AS86" s="3" t="s">
        <v>75</v>
      </c>
      <c r="AT86" s="26">
        <f t="shared" si="89"/>
        <v>1001</v>
      </c>
      <c r="AU86" s="3" t="s">
        <v>75</v>
      </c>
      <c r="AV86" s="26">
        <f t="shared" si="90"/>
        <v>1001</v>
      </c>
      <c r="AW86" s="3" t="s">
        <v>75</v>
      </c>
      <c r="AX86" s="26">
        <f t="shared" si="91"/>
        <v>1001</v>
      </c>
      <c r="AY86" s="3" t="s">
        <v>75</v>
      </c>
      <c r="AZ86" s="26">
        <f t="shared" si="92"/>
        <v>1001</v>
      </c>
      <c r="BA86" s="3" t="s">
        <v>75</v>
      </c>
      <c r="BB86" s="26">
        <f t="shared" si="93"/>
        <v>1001</v>
      </c>
      <c r="BC86" s="3" t="s">
        <v>75</v>
      </c>
      <c r="BD86" s="26">
        <f t="shared" si="94"/>
        <v>1001</v>
      </c>
      <c r="BE86" s="3" t="s">
        <v>75</v>
      </c>
      <c r="BF86" s="26">
        <f t="shared" si="95"/>
        <v>1001</v>
      </c>
      <c r="BG86" s="3" t="s">
        <v>75</v>
      </c>
      <c r="BH86" s="26">
        <f t="shared" si="96"/>
        <v>1001</v>
      </c>
      <c r="BI86" s="3" t="s">
        <v>75</v>
      </c>
      <c r="BJ86" s="26">
        <f t="shared" si="97"/>
        <v>1001</v>
      </c>
      <c r="BK86" s="3" t="s">
        <v>75</v>
      </c>
      <c r="BL86" s="26">
        <f t="shared" si="98"/>
        <v>1001</v>
      </c>
      <c r="BM86" s="3" t="s">
        <v>75</v>
      </c>
      <c r="BN86" s="26">
        <f t="shared" si="99"/>
        <v>1001</v>
      </c>
      <c r="BO86" s="3" t="s">
        <v>75</v>
      </c>
      <c r="BP86" s="26">
        <f t="shared" si="100"/>
        <v>1001</v>
      </c>
      <c r="BQ86" s="3" t="s">
        <v>75</v>
      </c>
      <c r="BR86" s="26">
        <f t="shared" si="101"/>
        <v>1001</v>
      </c>
      <c r="BS86" s="3" t="s">
        <v>75</v>
      </c>
      <c r="BT86" s="26">
        <f t="shared" si="102"/>
        <v>1001</v>
      </c>
      <c r="BU86" s="3" t="s">
        <v>75</v>
      </c>
      <c r="BV86" s="26">
        <f t="shared" si="103"/>
        <v>1001</v>
      </c>
      <c r="BW86" s="3" t="s">
        <v>75</v>
      </c>
      <c r="BX86" s="26">
        <f t="shared" si="104"/>
        <v>1001</v>
      </c>
      <c r="BY86" s="3" t="s">
        <v>75</v>
      </c>
      <c r="BZ86" s="26">
        <f t="shared" si="105"/>
        <v>1001</v>
      </c>
      <c r="CA86" s="3" t="s">
        <v>75</v>
      </c>
      <c r="CB86" s="26">
        <f t="shared" si="106"/>
        <v>1001</v>
      </c>
      <c r="CC86" s="3" t="s">
        <v>75</v>
      </c>
      <c r="CD86" s="26">
        <f t="shared" si="107"/>
        <v>1001</v>
      </c>
      <c r="CE86" s="3" t="s">
        <v>75</v>
      </c>
      <c r="CF86" s="26">
        <f t="shared" si="108"/>
        <v>1001</v>
      </c>
      <c r="CG86" s="3" t="s">
        <v>75</v>
      </c>
      <c r="CH86" s="26">
        <f t="shared" si="109"/>
        <v>1001</v>
      </c>
      <c r="CI86" s="3" t="s">
        <v>75</v>
      </c>
      <c r="CJ86" s="26">
        <f t="shared" si="110"/>
        <v>1001</v>
      </c>
      <c r="CK86" s="3" t="s">
        <v>73</v>
      </c>
      <c r="CL86" s="26">
        <f t="shared" si="111"/>
        <v>4004</v>
      </c>
      <c r="CM86" s="3" t="s">
        <v>75</v>
      </c>
      <c r="CN86" s="26">
        <f t="shared" si="112"/>
        <v>1001</v>
      </c>
      <c r="CO86" s="3" t="s">
        <v>75</v>
      </c>
      <c r="CP86" s="26">
        <f t="shared" si="113"/>
        <v>1001</v>
      </c>
      <c r="CQ86" s="3" t="s">
        <v>73</v>
      </c>
      <c r="CR86" s="26">
        <f t="shared" si="114"/>
        <v>4004</v>
      </c>
      <c r="CS86" s="3" t="s">
        <v>73</v>
      </c>
      <c r="CT86" s="26">
        <f t="shared" si="115"/>
        <v>4004</v>
      </c>
      <c r="CU86" s="3" t="s">
        <v>75</v>
      </c>
      <c r="CV86" s="26">
        <f t="shared" si="116"/>
        <v>1001</v>
      </c>
      <c r="CW86" s="3" t="s">
        <v>75</v>
      </c>
      <c r="CX86" s="26">
        <f t="shared" si="117"/>
        <v>1001</v>
      </c>
      <c r="CY86" s="3" t="s">
        <v>73</v>
      </c>
      <c r="CZ86" s="26">
        <f t="shared" si="118"/>
        <v>4004</v>
      </c>
      <c r="DA86" s="3" t="s">
        <v>75</v>
      </c>
      <c r="DB86" s="26">
        <f t="shared" si="119"/>
        <v>1001</v>
      </c>
      <c r="DC86" s="3" t="s">
        <v>75</v>
      </c>
      <c r="DD86" s="26">
        <f t="shared" si="120"/>
        <v>1001</v>
      </c>
      <c r="DE86" s="3" t="s">
        <v>75</v>
      </c>
      <c r="DF86" s="26">
        <f t="shared" si="121"/>
        <v>1001</v>
      </c>
      <c r="DG86" s="3" t="s">
        <v>75</v>
      </c>
      <c r="DH86" s="26">
        <f t="shared" si="122"/>
        <v>1001</v>
      </c>
      <c r="DI86" s="3" t="s">
        <v>73</v>
      </c>
      <c r="DJ86" s="26">
        <f t="shared" si="123"/>
        <v>4004</v>
      </c>
      <c r="DK86" s="3" t="s">
        <v>73</v>
      </c>
      <c r="DL86" s="26">
        <f t="shared" si="135"/>
        <v>4004</v>
      </c>
      <c r="DM86" s="3" t="s">
        <v>72</v>
      </c>
      <c r="DN86" s="26">
        <f t="shared" si="124"/>
        <v>5005</v>
      </c>
      <c r="DO86" s="3" t="s">
        <v>72</v>
      </c>
      <c r="DP86" s="26">
        <f t="shared" si="125"/>
        <v>5005</v>
      </c>
      <c r="DQ86" s="3" t="s">
        <v>73</v>
      </c>
      <c r="DR86" s="26">
        <f t="shared" si="126"/>
        <v>4004</v>
      </c>
      <c r="DS86" s="3" t="s">
        <v>73</v>
      </c>
      <c r="DT86" s="26">
        <f t="shared" si="127"/>
        <v>4004</v>
      </c>
      <c r="DU86" s="3" t="s">
        <v>73</v>
      </c>
      <c r="DV86" s="26">
        <f t="shared" si="128"/>
        <v>4004</v>
      </c>
      <c r="DW86" s="3" t="s">
        <v>72</v>
      </c>
      <c r="DX86" s="26">
        <f t="shared" si="129"/>
        <v>5005</v>
      </c>
      <c r="DY86" s="3" t="s">
        <v>72</v>
      </c>
      <c r="DZ86" s="26">
        <f t="shared" si="130"/>
        <v>5005</v>
      </c>
      <c r="EA86" s="3" t="s">
        <v>72</v>
      </c>
      <c r="EB86" s="26">
        <f t="shared" si="131"/>
        <v>5005</v>
      </c>
      <c r="EC86" s="3" t="s">
        <v>73</v>
      </c>
      <c r="ED86" s="26">
        <f t="shared" si="132"/>
        <v>4004</v>
      </c>
      <c r="EE86" s="3" t="s">
        <v>73</v>
      </c>
      <c r="EF86" s="26">
        <f t="shared" si="133"/>
        <v>4004</v>
      </c>
      <c r="EG86" s="3" t="s">
        <v>72</v>
      </c>
      <c r="EH86" s="26">
        <f t="shared" si="134"/>
        <v>5005</v>
      </c>
    </row>
    <row r="87" spans="1:138" ht="13.2" x14ac:dyDescent="0.25">
      <c r="A87" s="2">
        <v>44256.693896053242</v>
      </c>
      <c r="B87" s="3" t="s">
        <v>78</v>
      </c>
      <c r="C87" s="20">
        <f>VLOOKUP(B87,'Parte 1'!$C$5:$D$11,2,FALSE)</f>
        <v>1001</v>
      </c>
      <c r="D87" s="3" t="s">
        <v>76</v>
      </c>
      <c r="E87" s="20">
        <f t="shared" si="68"/>
        <v>11</v>
      </c>
      <c r="F87" s="20">
        <f t="shared" si="69"/>
        <v>11011</v>
      </c>
      <c r="G87" s="3">
        <v>5</v>
      </c>
      <c r="H87" s="22">
        <f t="shared" si="70"/>
        <v>55055</v>
      </c>
      <c r="I87" s="3" t="s">
        <v>70</v>
      </c>
      <c r="J87" s="20">
        <f t="shared" si="71"/>
        <v>55055</v>
      </c>
      <c r="K87" s="3"/>
      <c r="L87" s="20">
        <f t="shared" si="72"/>
        <v>0</v>
      </c>
      <c r="M87" s="3" t="s">
        <v>71</v>
      </c>
      <c r="N87" s="20">
        <f t="shared" si="73"/>
        <v>44044</v>
      </c>
      <c r="O87" s="7" t="s">
        <v>72</v>
      </c>
      <c r="P87" s="26">
        <f t="shared" si="74"/>
        <v>55055</v>
      </c>
      <c r="Q87" s="3" t="s">
        <v>73</v>
      </c>
      <c r="R87" s="26">
        <f t="shared" si="75"/>
        <v>44044</v>
      </c>
      <c r="S87" s="3" t="s">
        <v>73</v>
      </c>
      <c r="T87" s="26">
        <f t="shared" si="76"/>
        <v>44044</v>
      </c>
      <c r="U87" s="3" t="s">
        <v>73</v>
      </c>
      <c r="V87" s="26">
        <f t="shared" si="77"/>
        <v>44044</v>
      </c>
      <c r="W87" s="3" t="s">
        <v>72</v>
      </c>
      <c r="X87" s="26">
        <f t="shared" si="78"/>
        <v>55055</v>
      </c>
      <c r="Y87" s="3" t="s">
        <v>72</v>
      </c>
      <c r="Z87" s="26">
        <f t="shared" si="79"/>
        <v>55055</v>
      </c>
      <c r="AA87" s="3" t="s">
        <v>72</v>
      </c>
      <c r="AB87" s="26">
        <f t="shared" si="80"/>
        <v>55055</v>
      </c>
      <c r="AC87" s="3" t="s">
        <v>72</v>
      </c>
      <c r="AD87" s="26">
        <f t="shared" si="81"/>
        <v>55055</v>
      </c>
      <c r="AE87" s="3" t="s">
        <v>72</v>
      </c>
      <c r="AF87" s="26">
        <f t="shared" si="82"/>
        <v>55055</v>
      </c>
      <c r="AG87" s="3" t="s">
        <v>72</v>
      </c>
      <c r="AH87" s="26">
        <f t="shared" si="83"/>
        <v>55055</v>
      </c>
      <c r="AI87" s="3" t="s">
        <v>74</v>
      </c>
      <c r="AJ87" s="26">
        <f t="shared" si="84"/>
        <v>33033</v>
      </c>
      <c r="AK87" s="3" t="s">
        <v>74</v>
      </c>
      <c r="AL87" s="26">
        <f t="shared" si="85"/>
        <v>33033</v>
      </c>
      <c r="AM87" s="3" t="s">
        <v>73</v>
      </c>
      <c r="AN87" s="26">
        <f t="shared" si="86"/>
        <v>44044</v>
      </c>
      <c r="AO87" s="3" t="s">
        <v>73</v>
      </c>
      <c r="AP87" s="26">
        <f t="shared" si="87"/>
        <v>44044</v>
      </c>
      <c r="AQ87" s="3" t="s">
        <v>74</v>
      </c>
      <c r="AR87" s="26">
        <f t="shared" si="88"/>
        <v>33033</v>
      </c>
      <c r="AS87" s="3" t="s">
        <v>74</v>
      </c>
      <c r="AT87" s="26">
        <f t="shared" si="89"/>
        <v>33033</v>
      </c>
      <c r="AU87" s="3" t="s">
        <v>73</v>
      </c>
      <c r="AV87" s="26">
        <f t="shared" si="90"/>
        <v>44044</v>
      </c>
      <c r="AW87" s="3" t="s">
        <v>74</v>
      </c>
      <c r="AX87" s="26">
        <f t="shared" si="91"/>
        <v>33033</v>
      </c>
      <c r="AY87" s="3" t="s">
        <v>72</v>
      </c>
      <c r="AZ87" s="26">
        <f t="shared" si="92"/>
        <v>55055</v>
      </c>
      <c r="BA87" s="3" t="s">
        <v>73</v>
      </c>
      <c r="BB87" s="26">
        <f t="shared" si="93"/>
        <v>44044</v>
      </c>
      <c r="BC87" s="3" t="s">
        <v>73</v>
      </c>
      <c r="BD87" s="26">
        <f t="shared" si="94"/>
        <v>44044</v>
      </c>
      <c r="BE87" s="3" t="s">
        <v>73</v>
      </c>
      <c r="BF87" s="26">
        <f t="shared" si="95"/>
        <v>44044</v>
      </c>
      <c r="BG87" s="3" t="s">
        <v>74</v>
      </c>
      <c r="BH87" s="26">
        <f t="shared" si="96"/>
        <v>33033</v>
      </c>
      <c r="BI87" s="3" t="s">
        <v>74</v>
      </c>
      <c r="BJ87" s="26">
        <f t="shared" si="97"/>
        <v>33033</v>
      </c>
      <c r="BK87" s="3" t="s">
        <v>72</v>
      </c>
      <c r="BL87" s="26">
        <f t="shared" si="98"/>
        <v>55055</v>
      </c>
      <c r="BM87" s="3" t="s">
        <v>72</v>
      </c>
      <c r="BN87" s="26">
        <f t="shared" si="99"/>
        <v>55055</v>
      </c>
      <c r="BO87" s="3" t="s">
        <v>74</v>
      </c>
      <c r="BP87" s="26">
        <f t="shared" si="100"/>
        <v>33033</v>
      </c>
      <c r="BQ87" s="3" t="s">
        <v>73</v>
      </c>
      <c r="BR87" s="26">
        <f t="shared" si="101"/>
        <v>44044</v>
      </c>
      <c r="BS87" s="3" t="s">
        <v>73</v>
      </c>
      <c r="BT87" s="26">
        <f t="shared" si="102"/>
        <v>44044</v>
      </c>
      <c r="BU87" s="3" t="s">
        <v>74</v>
      </c>
      <c r="BV87" s="26">
        <f t="shared" si="103"/>
        <v>33033</v>
      </c>
      <c r="BW87" s="3" t="s">
        <v>74</v>
      </c>
      <c r="BX87" s="26">
        <f t="shared" si="104"/>
        <v>33033</v>
      </c>
      <c r="BY87" s="3" t="s">
        <v>73</v>
      </c>
      <c r="BZ87" s="26">
        <f t="shared" si="105"/>
        <v>44044</v>
      </c>
      <c r="CA87" s="3" t="s">
        <v>72</v>
      </c>
      <c r="CB87" s="26">
        <f t="shared" si="106"/>
        <v>55055</v>
      </c>
      <c r="CC87" s="3" t="s">
        <v>73</v>
      </c>
      <c r="CD87" s="26">
        <f t="shared" si="107"/>
        <v>44044</v>
      </c>
      <c r="CE87" s="3" t="s">
        <v>72</v>
      </c>
      <c r="CF87" s="26">
        <f t="shared" si="108"/>
        <v>55055</v>
      </c>
      <c r="CG87" s="3" t="s">
        <v>74</v>
      </c>
      <c r="CH87" s="26">
        <f t="shared" si="109"/>
        <v>33033</v>
      </c>
      <c r="CI87" s="3" t="s">
        <v>73</v>
      </c>
      <c r="CJ87" s="26">
        <f t="shared" si="110"/>
        <v>44044</v>
      </c>
      <c r="CK87" s="3" t="s">
        <v>72</v>
      </c>
      <c r="CL87" s="26">
        <f t="shared" si="111"/>
        <v>55055</v>
      </c>
      <c r="CM87" s="3" t="s">
        <v>74</v>
      </c>
      <c r="CN87" s="26">
        <f t="shared" si="112"/>
        <v>33033</v>
      </c>
      <c r="CO87" s="3" t="s">
        <v>74</v>
      </c>
      <c r="CP87" s="26">
        <f t="shared" si="113"/>
        <v>33033</v>
      </c>
      <c r="CQ87" s="3" t="s">
        <v>72</v>
      </c>
      <c r="CR87" s="26">
        <f t="shared" si="114"/>
        <v>55055</v>
      </c>
      <c r="CS87" s="3" t="s">
        <v>72</v>
      </c>
      <c r="CT87" s="26">
        <f t="shared" si="115"/>
        <v>55055</v>
      </c>
      <c r="CU87" s="3" t="s">
        <v>74</v>
      </c>
      <c r="CV87" s="26">
        <f t="shared" si="116"/>
        <v>33033</v>
      </c>
      <c r="CW87" s="3" t="s">
        <v>74</v>
      </c>
      <c r="CX87" s="26">
        <f t="shared" si="117"/>
        <v>33033</v>
      </c>
      <c r="CY87" s="3" t="s">
        <v>72</v>
      </c>
      <c r="CZ87" s="26">
        <f t="shared" si="118"/>
        <v>55055</v>
      </c>
      <c r="DA87" s="3" t="s">
        <v>72</v>
      </c>
      <c r="DB87" s="26">
        <f t="shared" si="119"/>
        <v>55055</v>
      </c>
      <c r="DC87" s="3" t="s">
        <v>72</v>
      </c>
      <c r="DD87" s="26">
        <f t="shared" si="120"/>
        <v>55055</v>
      </c>
      <c r="DE87" s="3" t="s">
        <v>73</v>
      </c>
      <c r="DF87" s="26">
        <f t="shared" si="121"/>
        <v>44044</v>
      </c>
      <c r="DG87" s="3" t="s">
        <v>72</v>
      </c>
      <c r="DH87" s="26">
        <f t="shared" si="122"/>
        <v>55055</v>
      </c>
      <c r="DI87" s="3" t="s">
        <v>72</v>
      </c>
      <c r="DJ87" s="26">
        <f t="shared" si="123"/>
        <v>55055</v>
      </c>
      <c r="DK87" s="3" t="s">
        <v>73</v>
      </c>
      <c r="DL87" s="26">
        <f t="shared" si="135"/>
        <v>44044</v>
      </c>
      <c r="DM87" s="3" t="s">
        <v>72</v>
      </c>
      <c r="DN87" s="26">
        <f t="shared" si="124"/>
        <v>55055</v>
      </c>
      <c r="DO87" s="3" t="s">
        <v>72</v>
      </c>
      <c r="DP87" s="26">
        <f t="shared" si="125"/>
        <v>55055</v>
      </c>
      <c r="DQ87" s="3" t="s">
        <v>73</v>
      </c>
      <c r="DR87" s="26">
        <f t="shared" si="126"/>
        <v>44044</v>
      </c>
      <c r="DS87" s="3" t="s">
        <v>73</v>
      </c>
      <c r="DT87" s="26">
        <f t="shared" si="127"/>
        <v>44044</v>
      </c>
      <c r="DU87" s="3" t="s">
        <v>72</v>
      </c>
      <c r="DV87" s="26">
        <f t="shared" si="128"/>
        <v>55055</v>
      </c>
      <c r="DW87" s="3" t="s">
        <v>73</v>
      </c>
      <c r="DX87" s="26">
        <f t="shared" si="129"/>
        <v>44044</v>
      </c>
      <c r="DY87" s="3" t="s">
        <v>73</v>
      </c>
      <c r="DZ87" s="26">
        <f t="shared" si="130"/>
        <v>44044</v>
      </c>
      <c r="EA87" s="3" t="s">
        <v>74</v>
      </c>
      <c r="EB87" s="26">
        <f t="shared" si="131"/>
        <v>33033</v>
      </c>
      <c r="EC87" s="3" t="s">
        <v>72</v>
      </c>
      <c r="ED87" s="26">
        <f t="shared" si="132"/>
        <v>55055</v>
      </c>
      <c r="EE87" s="3" t="s">
        <v>72</v>
      </c>
      <c r="EF87" s="26">
        <f t="shared" si="133"/>
        <v>55055</v>
      </c>
      <c r="EG87" s="3" t="s">
        <v>73</v>
      </c>
      <c r="EH87" s="26">
        <f t="shared" si="134"/>
        <v>44044</v>
      </c>
    </row>
  </sheetData>
  <autoFilter ref="A1:EG87" xr:uid="{4F757588-AAE8-4B29-AFBE-5A1D995CD4B4}"/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27FE3-59EA-429F-9A5A-4D55FEB7AAF7}">
  <dimension ref="B1:AN90"/>
  <sheetViews>
    <sheetView tabSelected="1" workbookViewId="0">
      <selection activeCell="AN19" sqref="AN19"/>
    </sheetView>
  </sheetViews>
  <sheetFormatPr defaultColWidth="9.109375" defaultRowHeight="13.2" x14ac:dyDescent="0.25"/>
  <cols>
    <col min="1" max="1" width="2.6640625" style="5" customWidth="1"/>
    <col min="2" max="2" width="5.6640625" style="5" customWidth="1"/>
    <col min="3" max="3" width="63.88671875" style="5" customWidth="1"/>
    <col min="4" max="4" width="7.33203125" style="5" hidden="1" customWidth="1"/>
    <col min="5" max="34" width="5.6640625" style="5" hidden="1" customWidth="1"/>
    <col min="35" max="35" width="9.109375" style="5"/>
    <col min="36" max="36" width="11.33203125" style="5" customWidth="1"/>
    <col min="37" max="37" width="9.109375" style="5" customWidth="1"/>
    <col min="38" max="38" width="9.109375" style="5"/>
    <col min="39" max="39" width="14.33203125" style="5" customWidth="1"/>
    <col min="40" max="40" width="13.5546875" style="5" customWidth="1"/>
    <col min="41" max="16384" width="9.109375" style="5"/>
  </cols>
  <sheetData>
    <row r="1" spans="2:40" x14ac:dyDescent="0.25">
      <c r="AK1" s="47" t="s">
        <v>256</v>
      </c>
      <c r="AL1" s="47"/>
      <c r="AM1" s="47"/>
      <c r="AN1" s="47"/>
    </row>
    <row r="2" spans="2:40" x14ac:dyDescent="0.25">
      <c r="AK2" s="47"/>
      <c r="AL2" s="47"/>
      <c r="AM2" s="47"/>
      <c r="AN2" s="47"/>
    </row>
    <row r="3" spans="2:40" x14ac:dyDescent="0.25">
      <c r="AK3" s="48"/>
      <c r="AL3" s="48"/>
      <c r="AM3" s="48"/>
      <c r="AN3" s="48"/>
    </row>
    <row r="4" spans="2:40" x14ac:dyDescent="0.25">
      <c r="B4" s="44" t="s">
        <v>89</v>
      </c>
      <c r="C4" s="44" t="s">
        <v>253</v>
      </c>
      <c r="D4" s="44" t="s">
        <v>90</v>
      </c>
      <c r="E4" s="44" t="s">
        <v>91</v>
      </c>
      <c r="F4" s="44" t="s">
        <v>92</v>
      </c>
      <c r="G4" s="41" t="s">
        <v>179</v>
      </c>
      <c r="H4" s="41"/>
      <c r="I4" s="41" t="s">
        <v>180</v>
      </c>
      <c r="J4" s="41"/>
      <c r="AI4" s="44" t="s">
        <v>244</v>
      </c>
      <c r="AJ4" s="44"/>
      <c r="AK4" s="44" t="s">
        <v>254</v>
      </c>
      <c r="AL4" s="44"/>
      <c r="AM4" s="44" t="s">
        <v>255</v>
      </c>
      <c r="AN4" s="44"/>
    </row>
    <row r="5" spans="2:40" x14ac:dyDescent="0.25">
      <c r="B5" s="44"/>
      <c r="C5" s="44"/>
      <c r="D5" s="44"/>
      <c r="E5" s="44"/>
      <c r="F5" s="44"/>
      <c r="G5" s="11" t="s">
        <v>91</v>
      </c>
      <c r="H5" s="11" t="s">
        <v>92</v>
      </c>
      <c r="I5" s="11" t="s">
        <v>91</v>
      </c>
      <c r="J5" s="11" t="s">
        <v>92</v>
      </c>
      <c r="AI5" s="39" t="s">
        <v>91</v>
      </c>
      <c r="AJ5" s="39" t="s">
        <v>92</v>
      </c>
      <c r="AK5" s="39" t="s">
        <v>91</v>
      </c>
      <c r="AL5" s="39" t="s">
        <v>92</v>
      </c>
      <c r="AM5" s="39" t="s">
        <v>91</v>
      </c>
      <c r="AN5" s="39" t="s">
        <v>92</v>
      </c>
    </row>
    <row r="6" spans="2:40" x14ac:dyDescent="0.25">
      <c r="B6" s="8">
        <v>1</v>
      </c>
      <c r="C6" s="15" t="s">
        <v>84</v>
      </c>
      <c r="D6" s="8">
        <f>'Parte 1'!F5</f>
        <v>10</v>
      </c>
      <c r="E6" s="8">
        <f>'Parte 1'!G5</f>
        <v>6</v>
      </c>
      <c r="F6" s="8">
        <f>'Parte 1'!H5</f>
        <v>4</v>
      </c>
      <c r="G6" s="28">
        <f>'Parte 1'!AD16</f>
        <v>7.666666666666667</v>
      </c>
      <c r="H6" s="28">
        <f>'Parte 1'!AE16</f>
        <v>6.25</v>
      </c>
      <c r="I6" s="28">
        <f>'Parte 1'!P38</f>
        <v>6.666666666666667</v>
      </c>
      <c r="J6" s="28">
        <f>'Parte 1'!Q38</f>
        <v>7.5</v>
      </c>
      <c r="AI6" s="8">
        <f t="shared" ref="AI6:AN6" si="0">E6</f>
        <v>6</v>
      </c>
      <c r="AJ6" s="8">
        <f t="shared" si="0"/>
        <v>4</v>
      </c>
      <c r="AK6" s="28">
        <f t="shared" si="0"/>
        <v>7.666666666666667</v>
      </c>
      <c r="AL6" s="28">
        <f t="shared" si="0"/>
        <v>6.25</v>
      </c>
      <c r="AM6" s="28">
        <f t="shared" si="0"/>
        <v>6.666666666666667</v>
      </c>
      <c r="AN6" s="28">
        <f t="shared" si="0"/>
        <v>7.5</v>
      </c>
    </row>
    <row r="7" spans="2:40" x14ac:dyDescent="0.25">
      <c r="B7" s="8">
        <v>2</v>
      </c>
      <c r="C7" s="16" t="s">
        <v>83</v>
      </c>
      <c r="D7" s="8">
        <f>'Parte 1'!F6</f>
        <v>5</v>
      </c>
      <c r="E7" s="8">
        <f>'Parte 1'!G6</f>
        <v>3</v>
      </c>
      <c r="F7" s="8">
        <f>'Parte 1'!H6</f>
        <v>2</v>
      </c>
      <c r="G7" s="28">
        <f>'Parte 1'!AD17</f>
        <v>6.666666666666667</v>
      </c>
      <c r="H7" s="28">
        <f>'Parte 1'!AE17</f>
        <v>7</v>
      </c>
      <c r="I7" s="28">
        <f>'Parte 1'!P39</f>
        <v>6.666666666666667</v>
      </c>
      <c r="J7" s="28">
        <f>'Parte 1'!Q39</f>
        <v>8</v>
      </c>
      <c r="AI7" s="8">
        <f t="shared" ref="AI7:AI12" si="1">E7</f>
        <v>3</v>
      </c>
      <c r="AJ7" s="8">
        <f t="shared" ref="AJ7:AJ12" si="2">F7</f>
        <v>2</v>
      </c>
      <c r="AK7" s="28">
        <f t="shared" ref="AK7:AK13" si="3">G7</f>
        <v>6.666666666666667</v>
      </c>
      <c r="AL7" s="28">
        <f t="shared" ref="AL7:AL13" si="4">H7</f>
        <v>7</v>
      </c>
      <c r="AM7" s="28">
        <f t="shared" ref="AM7:AM13" si="5">I7</f>
        <v>6.666666666666667</v>
      </c>
      <c r="AN7" s="28">
        <f t="shared" ref="AN7:AN13" si="6">J7</f>
        <v>8</v>
      </c>
    </row>
    <row r="8" spans="2:40" x14ac:dyDescent="0.25">
      <c r="B8" s="8">
        <v>3</v>
      </c>
      <c r="C8" s="16" t="s">
        <v>78</v>
      </c>
      <c r="D8" s="8">
        <f>'Parte 1'!F7</f>
        <v>17</v>
      </c>
      <c r="E8" s="8">
        <f>'Parte 1'!G7</f>
        <v>13</v>
      </c>
      <c r="F8" s="8">
        <f>'Parte 1'!H7</f>
        <v>4</v>
      </c>
      <c r="G8" s="28">
        <f>'Parte 1'!AD18</f>
        <v>6.4615384615384617</v>
      </c>
      <c r="H8" s="28">
        <f>'Parte 1'!AE18</f>
        <v>4.75</v>
      </c>
      <c r="I8" s="28">
        <f>'Parte 1'!P40</f>
        <v>7.0769230769230766</v>
      </c>
      <c r="J8" s="28">
        <f>'Parte 1'!Q40</f>
        <v>7</v>
      </c>
      <c r="AI8" s="8">
        <f t="shared" si="1"/>
        <v>13</v>
      </c>
      <c r="AJ8" s="8">
        <f t="shared" si="2"/>
        <v>4</v>
      </c>
      <c r="AK8" s="28">
        <f t="shared" si="3"/>
        <v>6.4615384615384617</v>
      </c>
      <c r="AL8" s="28">
        <f t="shared" si="4"/>
        <v>4.75</v>
      </c>
      <c r="AM8" s="28">
        <f t="shared" si="5"/>
        <v>7.0769230769230766</v>
      </c>
      <c r="AN8" s="28">
        <f t="shared" si="6"/>
        <v>7</v>
      </c>
    </row>
    <row r="9" spans="2:40" x14ac:dyDescent="0.25">
      <c r="B9" s="8">
        <v>4</v>
      </c>
      <c r="C9" s="16" t="s">
        <v>86</v>
      </c>
      <c r="D9" s="8">
        <f>'Parte 1'!F8</f>
        <v>13</v>
      </c>
      <c r="E9" s="8">
        <f>'Parte 1'!G8</f>
        <v>0</v>
      </c>
      <c r="F9" s="8">
        <f>'Parte 1'!H8</f>
        <v>13</v>
      </c>
      <c r="G9" s="28">
        <f>'Parte 1'!AD19</f>
        <v>0</v>
      </c>
      <c r="H9" s="28">
        <f>'Parte 1'!AE19</f>
        <v>6.1538461538461542</v>
      </c>
      <c r="I9" s="28">
        <f>'Parte 1'!P41</f>
        <v>0</v>
      </c>
      <c r="J9" s="28">
        <f>'Parte 1'!Q41</f>
        <v>7.384615384615385</v>
      </c>
      <c r="AI9" s="8">
        <f t="shared" si="1"/>
        <v>0</v>
      </c>
      <c r="AJ9" s="8">
        <f t="shared" si="2"/>
        <v>13</v>
      </c>
      <c r="AK9" s="28">
        <f t="shared" si="3"/>
        <v>0</v>
      </c>
      <c r="AL9" s="28">
        <f t="shared" si="4"/>
        <v>6.1538461538461542</v>
      </c>
      <c r="AM9" s="28">
        <f t="shared" si="5"/>
        <v>0</v>
      </c>
      <c r="AN9" s="28">
        <f t="shared" si="6"/>
        <v>7.384615384615385</v>
      </c>
    </row>
    <row r="10" spans="2:40" x14ac:dyDescent="0.25">
      <c r="B10" s="8">
        <v>5</v>
      </c>
      <c r="C10" s="13" t="s">
        <v>68</v>
      </c>
      <c r="D10" s="8">
        <f>'Parte 1'!F9</f>
        <v>16</v>
      </c>
      <c r="E10" s="8">
        <f>'Parte 1'!G9</f>
        <v>9</v>
      </c>
      <c r="F10" s="8">
        <f>'Parte 1'!H9</f>
        <v>7</v>
      </c>
      <c r="G10" s="28">
        <f>'Parte 1'!AD20</f>
        <v>8</v>
      </c>
      <c r="H10" s="28">
        <f>'Parte 1'!AE20</f>
        <v>8.1428571428571423</v>
      </c>
      <c r="I10" s="28">
        <f>'Parte 1'!P42</f>
        <v>6.8888888888888893</v>
      </c>
      <c r="J10" s="28">
        <f>'Parte 1'!Q42</f>
        <v>7.1428571428571432</v>
      </c>
      <c r="AI10" s="8">
        <f t="shared" si="1"/>
        <v>9</v>
      </c>
      <c r="AJ10" s="8">
        <f t="shared" si="2"/>
        <v>7</v>
      </c>
      <c r="AK10" s="28">
        <f t="shared" si="3"/>
        <v>8</v>
      </c>
      <c r="AL10" s="28">
        <f t="shared" si="4"/>
        <v>8.1428571428571423</v>
      </c>
      <c r="AM10" s="28">
        <f t="shared" si="5"/>
        <v>6.8888888888888893</v>
      </c>
      <c r="AN10" s="28">
        <f t="shared" si="6"/>
        <v>7.1428571428571432</v>
      </c>
    </row>
    <row r="11" spans="2:40" x14ac:dyDescent="0.25">
      <c r="B11" s="8">
        <v>6</v>
      </c>
      <c r="C11" s="16" t="s">
        <v>81</v>
      </c>
      <c r="D11" s="8">
        <f>'Parte 1'!F10</f>
        <v>12</v>
      </c>
      <c r="E11" s="8">
        <f>'Parte 1'!G10</f>
        <v>7</v>
      </c>
      <c r="F11" s="8">
        <f>'Parte 1'!H10</f>
        <v>5</v>
      </c>
      <c r="G11" s="28">
        <f>'Parte 1'!AD21</f>
        <v>5.7142857142857144</v>
      </c>
      <c r="H11" s="28">
        <f>'Parte 1'!AE21</f>
        <v>6</v>
      </c>
      <c r="I11" s="28">
        <f>'Parte 1'!P43</f>
        <v>6</v>
      </c>
      <c r="J11" s="28">
        <f>'Parte 1'!Q43</f>
        <v>7.6</v>
      </c>
      <c r="AI11" s="8">
        <f t="shared" si="1"/>
        <v>7</v>
      </c>
      <c r="AJ11" s="8">
        <f t="shared" si="2"/>
        <v>5</v>
      </c>
      <c r="AK11" s="28">
        <f t="shared" si="3"/>
        <v>5.7142857142857144</v>
      </c>
      <c r="AL11" s="28">
        <f t="shared" si="4"/>
        <v>6</v>
      </c>
      <c r="AM11" s="28">
        <f t="shared" si="5"/>
        <v>6</v>
      </c>
      <c r="AN11" s="28">
        <f t="shared" si="6"/>
        <v>7.6</v>
      </c>
    </row>
    <row r="12" spans="2:40" x14ac:dyDescent="0.25">
      <c r="B12" s="8">
        <v>7</v>
      </c>
      <c r="C12" s="16" t="s">
        <v>82</v>
      </c>
      <c r="D12" s="8">
        <f>'Parte 1'!F11</f>
        <v>13</v>
      </c>
      <c r="E12" s="8">
        <f>'Parte 1'!G11</f>
        <v>8</v>
      </c>
      <c r="F12" s="8">
        <f>'Parte 1'!H11</f>
        <v>5</v>
      </c>
      <c r="G12" s="28">
        <f>'Parte 1'!AD22</f>
        <v>6.875</v>
      </c>
      <c r="H12" s="28">
        <f>'Parte 1'!AE22</f>
        <v>6.2</v>
      </c>
      <c r="I12" s="28">
        <f>'Parte 1'!P44</f>
        <v>6.5</v>
      </c>
      <c r="J12" s="28">
        <f>'Parte 1'!Q44</f>
        <v>7.2</v>
      </c>
      <c r="AI12" s="8">
        <f t="shared" si="1"/>
        <v>8</v>
      </c>
      <c r="AJ12" s="8">
        <f t="shared" si="2"/>
        <v>5</v>
      </c>
      <c r="AK12" s="28">
        <f t="shared" si="3"/>
        <v>6.875</v>
      </c>
      <c r="AL12" s="28">
        <f t="shared" si="4"/>
        <v>6.2</v>
      </c>
      <c r="AM12" s="28">
        <f t="shared" si="5"/>
        <v>6.5</v>
      </c>
      <c r="AN12" s="28">
        <f t="shared" si="6"/>
        <v>7.2</v>
      </c>
    </row>
    <row r="13" spans="2:40" x14ac:dyDescent="0.25">
      <c r="D13" s="33"/>
      <c r="E13" s="50" t="s">
        <v>124</v>
      </c>
      <c r="F13" s="50"/>
      <c r="G13" s="34">
        <f>'Parte 1'!AD23</f>
        <v>6.8913043478260869</v>
      </c>
      <c r="H13" s="35">
        <f>'Parte 1'!AE23</f>
        <v>6.4</v>
      </c>
      <c r="I13" s="35">
        <f>'Parte 1'!P45</f>
        <v>6.6956521739130439</v>
      </c>
      <c r="J13" s="35">
        <f>'Parte 1'!Q45</f>
        <v>7.35</v>
      </c>
      <c r="AI13" s="40">
        <f>SUM(AI6:AI12)</f>
        <v>46</v>
      </c>
      <c r="AJ13" s="40">
        <f>SUM(AJ6:AJ12)</f>
        <v>40</v>
      </c>
      <c r="AK13" s="35">
        <f t="shared" si="3"/>
        <v>6.8913043478260869</v>
      </c>
      <c r="AL13" s="35">
        <f t="shared" si="4"/>
        <v>6.4</v>
      </c>
      <c r="AM13" s="35">
        <f t="shared" si="5"/>
        <v>6.6956521739130439</v>
      </c>
      <c r="AN13" s="35">
        <f t="shared" si="6"/>
        <v>7.35</v>
      </c>
    </row>
    <row r="15" spans="2:40" ht="12.75" customHeight="1" x14ac:dyDescent="0.25">
      <c r="B15" s="44" t="s">
        <v>89</v>
      </c>
      <c r="C15" s="44" t="s">
        <v>252</v>
      </c>
      <c r="D15" s="44" t="s">
        <v>90</v>
      </c>
      <c r="E15" s="44" t="s">
        <v>91</v>
      </c>
      <c r="F15" s="44" t="s">
        <v>92</v>
      </c>
      <c r="G15" s="41" t="s">
        <v>181</v>
      </c>
      <c r="H15" s="41"/>
      <c r="I15" s="41" t="s">
        <v>182</v>
      </c>
      <c r="J15" s="41"/>
      <c r="K15" s="41" t="s">
        <v>183</v>
      </c>
      <c r="L15" s="41"/>
      <c r="M15" s="41" t="s">
        <v>184</v>
      </c>
      <c r="N15" s="41"/>
      <c r="O15" s="41" t="s">
        <v>185</v>
      </c>
      <c r="P15" s="41"/>
      <c r="Q15" s="41" t="s">
        <v>186</v>
      </c>
      <c r="R15" s="41"/>
      <c r="S15" s="41" t="s">
        <v>187</v>
      </c>
      <c r="T15" s="41"/>
      <c r="U15" s="41" t="s">
        <v>188</v>
      </c>
      <c r="V15" s="41"/>
      <c r="W15" s="41" t="s">
        <v>189</v>
      </c>
      <c r="X15" s="41"/>
      <c r="Y15" s="41" t="s">
        <v>190</v>
      </c>
      <c r="Z15" s="41"/>
      <c r="AA15" s="41" t="s">
        <v>191</v>
      </c>
      <c r="AB15" s="41"/>
      <c r="AC15" s="41" t="s">
        <v>192</v>
      </c>
      <c r="AD15" s="41"/>
      <c r="AE15" s="41" t="s">
        <v>193</v>
      </c>
      <c r="AF15" s="41"/>
      <c r="AG15" s="41" t="s">
        <v>194</v>
      </c>
      <c r="AH15" s="41"/>
      <c r="AI15" s="44" t="s">
        <v>244</v>
      </c>
      <c r="AJ15" s="44"/>
      <c r="AK15" s="49" t="s">
        <v>245</v>
      </c>
      <c r="AL15" s="49"/>
    </row>
    <row r="16" spans="2:40" x14ac:dyDescent="0.25">
      <c r="B16" s="44"/>
      <c r="C16" s="44"/>
      <c r="D16" s="44"/>
      <c r="E16" s="44"/>
      <c r="F16" s="44"/>
      <c r="G16" s="11" t="s">
        <v>91</v>
      </c>
      <c r="H16" s="11" t="s">
        <v>92</v>
      </c>
      <c r="I16" s="11" t="s">
        <v>91</v>
      </c>
      <c r="J16" s="11" t="s">
        <v>92</v>
      </c>
      <c r="K16" s="11" t="s">
        <v>91</v>
      </c>
      <c r="L16" s="11" t="s">
        <v>92</v>
      </c>
      <c r="M16" s="11" t="s">
        <v>91</v>
      </c>
      <c r="N16" s="11" t="s">
        <v>92</v>
      </c>
      <c r="O16" s="11" t="s">
        <v>91</v>
      </c>
      <c r="P16" s="11" t="s">
        <v>92</v>
      </c>
      <c r="Q16" s="11" t="s">
        <v>91</v>
      </c>
      <c r="R16" s="11" t="s">
        <v>92</v>
      </c>
      <c r="S16" s="11" t="s">
        <v>91</v>
      </c>
      <c r="T16" s="11" t="s">
        <v>92</v>
      </c>
      <c r="U16" s="11" t="s">
        <v>91</v>
      </c>
      <c r="V16" s="11" t="s">
        <v>92</v>
      </c>
      <c r="W16" s="11" t="s">
        <v>91</v>
      </c>
      <c r="X16" s="11" t="s">
        <v>92</v>
      </c>
      <c r="Y16" s="11" t="s">
        <v>91</v>
      </c>
      <c r="Z16" s="11" t="s">
        <v>92</v>
      </c>
      <c r="AA16" s="11" t="s">
        <v>91</v>
      </c>
      <c r="AB16" s="11" t="s">
        <v>92</v>
      </c>
      <c r="AC16" s="11" t="s">
        <v>91</v>
      </c>
      <c r="AD16" s="11" t="s">
        <v>92</v>
      </c>
      <c r="AE16" s="11" t="s">
        <v>91</v>
      </c>
      <c r="AF16" s="11" t="s">
        <v>92</v>
      </c>
      <c r="AG16" s="11" t="s">
        <v>91</v>
      </c>
      <c r="AH16" s="11" t="s">
        <v>92</v>
      </c>
      <c r="AI16" s="39" t="s">
        <v>91</v>
      </c>
      <c r="AJ16" s="39" t="s">
        <v>92</v>
      </c>
      <c r="AK16" s="39" t="s">
        <v>91</v>
      </c>
      <c r="AL16" s="39" t="s">
        <v>92</v>
      </c>
    </row>
    <row r="17" spans="2:38" x14ac:dyDescent="0.25">
      <c r="B17" s="8">
        <v>1</v>
      </c>
      <c r="C17" s="15" t="s">
        <v>84</v>
      </c>
      <c r="D17" s="8">
        <f>D6</f>
        <v>10</v>
      </c>
      <c r="E17" s="8">
        <f t="shared" ref="E17:F17" si="7">E6</f>
        <v>6</v>
      </c>
      <c r="F17" s="8">
        <f t="shared" si="7"/>
        <v>4</v>
      </c>
      <c r="G17" s="36">
        <f>'Parte 2.1'!R8*2</f>
        <v>9</v>
      </c>
      <c r="H17" s="36">
        <f>'Parte 2.1'!S8*2</f>
        <v>7.5</v>
      </c>
      <c r="I17" s="36">
        <f>'Parte 2.1'!R19*2</f>
        <v>8.6666666666666661</v>
      </c>
      <c r="J17" s="36">
        <f>'Parte 2.1'!S19*2</f>
        <v>8.5</v>
      </c>
      <c r="K17" s="36">
        <f>'Parte 2.1'!R30*2</f>
        <v>9</v>
      </c>
      <c r="L17" s="36">
        <f>'Parte 2.1'!S30*2</f>
        <v>8.5</v>
      </c>
      <c r="M17" s="36">
        <f>'Parte 2.1'!R41*2</f>
        <v>8.3333333333333339</v>
      </c>
      <c r="N17" s="36">
        <f>'Parte 2.1'!S41*2</f>
        <v>8</v>
      </c>
      <c r="O17" s="36">
        <f>'Parte 2.1'!R52*2</f>
        <v>9.3333333333333339</v>
      </c>
      <c r="P17" s="36">
        <f>'Parte 2.1'!S52*2</f>
        <v>9.5</v>
      </c>
      <c r="Q17" s="36">
        <f>'Parte 2.1'!R63*2</f>
        <v>7.333333333333333</v>
      </c>
      <c r="R17" s="36">
        <f>'Parte 2.1'!S63*2</f>
        <v>8</v>
      </c>
      <c r="S17" s="36">
        <f>'Parte 2.1'!R74*2</f>
        <v>9.6666666666666661</v>
      </c>
      <c r="T17" s="36">
        <f>'Parte 2.1'!S74*2</f>
        <v>9.5</v>
      </c>
      <c r="U17" s="36">
        <f>'Parte 2.1'!R85*2</f>
        <v>9</v>
      </c>
      <c r="V17" s="36">
        <f>'Parte 2.1'!S85*2</f>
        <v>8</v>
      </c>
      <c r="W17" s="36">
        <f>'Parte 2.1'!R96*2</f>
        <v>8.6666666666666661</v>
      </c>
      <c r="X17" s="36">
        <f>'Parte 2.1'!S96*2</f>
        <v>7.5</v>
      </c>
      <c r="Y17" s="36">
        <f>'Parte 2.1'!R107*2</f>
        <v>8</v>
      </c>
      <c r="Z17" s="36">
        <f>'Parte 2.1'!S107*2</f>
        <v>7.5</v>
      </c>
      <c r="AA17" s="36">
        <f>'Parte 2.1'!R118*2</f>
        <v>9</v>
      </c>
      <c r="AB17" s="36">
        <f>'Parte 2.1'!S118*2</f>
        <v>8</v>
      </c>
      <c r="AC17" s="36">
        <f>'Parte 2.1'!R129*2</f>
        <v>8.3333333333333339</v>
      </c>
      <c r="AD17" s="36">
        <f>'Parte 2.1'!S129*2</f>
        <v>7</v>
      </c>
      <c r="AE17" s="36">
        <f>'Parte 2.1'!R140*2</f>
        <v>8.6666666666666661</v>
      </c>
      <c r="AF17" s="36">
        <f>'Parte 2.1'!S140*2</f>
        <v>8</v>
      </c>
      <c r="AG17" s="36">
        <f>'Parte 2.1'!R151*2</f>
        <v>8.6666666666666661</v>
      </c>
      <c r="AH17" s="36">
        <f>'Parte 2.1'!S151*2</f>
        <v>7</v>
      </c>
      <c r="AI17" s="8">
        <f>E17</f>
        <v>6</v>
      </c>
      <c r="AJ17" s="8">
        <f>F17</f>
        <v>4</v>
      </c>
      <c r="AK17" s="28">
        <f>(G17+I17+K17+M17+O17+Q17+S17+U17+W17+Y17+AA17+AC17+AE17+AG17)/14</f>
        <v>8.6904761904761916</v>
      </c>
      <c r="AL17" s="28">
        <f>(H17+J17+L17+N17+P17+R17+T17+V17+X17+Z17+AB17+AD17+AF17+AH17)/14</f>
        <v>8.0357142857142865</v>
      </c>
    </row>
    <row r="18" spans="2:38" x14ac:dyDescent="0.25">
      <c r="B18" s="8">
        <v>2</v>
      </c>
      <c r="C18" s="16" t="s">
        <v>83</v>
      </c>
      <c r="D18" s="8">
        <f t="shared" ref="D18:F18" si="8">D7</f>
        <v>5</v>
      </c>
      <c r="E18" s="8">
        <f t="shared" si="8"/>
        <v>3</v>
      </c>
      <c r="F18" s="8">
        <f t="shared" si="8"/>
        <v>2</v>
      </c>
      <c r="G18" s="36">
        <f>'Parte 2.1'!R9*2</f>
        <v>9.3333333333333339</v>
      </c>
      <c r="H18" s="36">
        <f>'Parte 2.1'!S9*2</f>
        <v>6</v>
      </c>
      <c r="I18" s="36">
        <f>'Parte 2.1'!R20*2</f>
        <v>9.3333333333333339</v>
      </c>
      <c r="J18" s="36">
        <f>'Parte 2.1'!S20*2</f>
        <v>7</v>
      </c>
      <c r="K18" s="36">
        <f>'Parte 2.1'!R31*2</f>
        <v>9.3333333333333339</v>
      </c>
      <c r="L18" s="36">
        <f>'Parte 2.1'!S31*2</f>
        <v>8</v>
      </c>
      <c r="M18" s="36">
        <f>'Parte 2.1'!R42*2</f>
        <v>9.3333333333333339</v>
      </c>
      <c r="N18" s="36">
        <f>'Parte 2.1'!S42*2</f>
        <v>8</v>
      </c>
      <c r="O18" s="36">
        <f>'Parte 2.1'!R53*2</f>
        <v>10</v>
      </c>
      <c r="P18" s="36">
        <f>'Parte 2.1'!S53*2</f>
        <v>7</v>
      </c>
      <c r="Q18" s="36">
        <f>'Parte 2.1'!R64*2</f>
        <v>8</v>
      </c>
      <c r="R18" s="36">
        <f>'Parte 2.1'!S64*2</f>
        <v>4</v>
      </c>
      <c r="S18" s="36">
        <f>'Parte 2.1'!R75*2</f>
        <v>10</v>
      </c>
      <c r="T18" s="36">
        <f>'Parte 2.1'!S75*2</f>
        <v>7</v>
      </c>
      <c r="U18" s="36">
        <f>'Parte 2.1'!R86*2</f>
        <v>10</v>
      </c>
      <c r="V18" s="36">
        <f>'Parte 2.1'!S86*2</f>
        <v>7</v>
      </c>
      <c r="W18" s="36">
        <f>'Parte 2.1'!R97*2</f>
        <v>9.3333333333333339</v>
      </c>
      <c r="X18" s="36">
        <f>'Parte 2.1'!S97*2</f>
        <v>5</v>
      </c>
      <c r="Y18" s="36">
        <f>'Parte 2.1'!R108*2</f>
        <v>8.6666666666666661</v>
      </c>
      <c r="Z18" s="36">
        <f>'Parte 2.1'!S108*2</f>
        <v>6</v>
      </c>
      <c r="AA18" s="36">
        <f>'Parte 2.1'!R119*2</f>
        <v>9.3333333333333339</v>
      </c>
      <c r="AB18" s="36">
        <f>'Parte 2.1'!S119*2</f>
        <v>7</v>
      </c>
      <c r="AC18" s="36">
        <f>'Parte 2.1'!R130*2</f>
        <v>7.333333333333333</v>
      </c>
      <c r="AD18" s="36">
        <f>'Parte 2.1'!S130*2</f>
        <v>6</v>
      </c>
      <c r="AE18" s="36">
        <f>'Parte 2.1'!R141*2</f>
        <v>9.3333333333333339</v>
      </c>
      <c r="AF18" s="36">
        <f>'Parte 2.1'!S141*2</f>
        <v>8</v>
      </c>
      <c r="AG18" s="36">
        <f>'Parte 2.1'!R152*2</f>
        <v>8.6666666666666661</v>
      </c>
      <c r="AH18" s="36">
        <f>'Parte 2.1'!S152*2</f>
        <v>7</v>
      </c>
      <c r="AI18" s="8">
        <f t="shared" ref="AI18:AI23" si="9">E18</f>
        <v>3</v>
      </c>
      <c r="AJ18" s="8">
        <f t="shared" ref="AJ18:AJ23" si="10">F18</f>
        <v>2</v>
      </c>
      <c r="AK18" s="28">
        <f t="shared" ref="AK18:AK24" si="11">(G18+I18+K18+M18+O18+Q18+S18+U18+W18+Y18+AA18+AC18+AE18+AG18)/14</f>
        <v>9.1428571428571423</v>
      </c>
      <c r="AL18" s="28">
        <f t="shared" ref="AL18:AL24" si="12">(H18+J18+L18+N18+P18+R18+T18+V18+X18+Z18+AB18+AD18+AF18+AH18)/14</f>
        <v>6.6428571428571432</v>
      </c>
    </row>
    <row r="19" spans="2:38" x14ac:dyDescent="0.25">
      <c r="B19" s="8">
        <v>3</v>
      </c>
      <c r="C19" s="16" t="s">
        <v>78</v>
      </c>
      <c r="D19" s="8">
        <f t="shared" ref="D19:F19" si="13">D8</f>
        <v>17</v>
      </c>
      <c r="E19" s="8">
        <f t="shared" si="13"/>
        <v>13</v>
      </c>
      <c r="F19" s="8">
        <f t="shared" si="13"/>
        <v>4</v>
      </c>
      <c r="G19" s="36">
        <f>'Parte 2.1'!R10*2</f>
        <v>8.7692307692307701</v>
      </c>
      <c r="H19" s="36">
        <f>'Parte 2.1'!S10*2</f>
        <v>8.5</v>
      </c>
      <c r="I19" s="36">
        <f>'Parte 2.1'!R21*2</f>
        <v>9.0769230769230766</v>
      </c>
      <c r="J19" s="36">
        <f>'Parte 2.1'!S21*2</f>
        <v>8</v>
      </c>
      <c r="K19" s="36">
        <f>'Parte 2.1'!R32*2</f>
        <v>8.7692307692307701</v>
      </c>
      <c r="L19" s="36">
        <f>'Parte 2.1'!S32*2</f>
        <v>8</v>
      </c>
      <c r="M19" s="36">
        <f>'Parte 2.1'!R43*2</f>
        <v>8.3076923076923084</v>
      </c>
      <c r="N19" s="36">
        <f>'Parte 2.1'!S43*2</f>
        <v>8</v>
      </c>
      <c r="O19" s="36">
        <f>'Parte 2.1'!R54*2</f>
        <v>8.9230769230769234</v>
      </c>
      <c r="P19" s="36">
        <f>'Parte 2.1'!S54*2</f>
        <v>8.5</v>
      </c>
      <c r="Q19" s="36">
        <f>'Parte 2.1'!R65*2</f>
        <v>7.6923076923076925</v>
      </c>
      <c r="R19" s="36">
        <f>'Parte 2.1'!S65*2</f>
        <v>8</v>
      </c>
      <c r="S19" s="36">
        <f>'Parte 2.1'!R76*2</f>
        <v>9.2307692307692299</v>
      </c>
      <c r="T19" s="36">
        <f>'Parte 2.1'!S76*2</f>
        <v>10</v>
      </c>
      <c r="U19" s="36">
        <f>'Parte 2.1'!R87*2</f>
        <v>9.384615384615385</v>
      </c>
      <c r="V19" s="36">
        <f>'Parte 2.1'!S87*2</f>
        <v>9.5</v>
      </c>
      <c r="W19" s="36">
        <f>'Parte 2.1'!R98*2</f>
        <v>8.3076923076923084</v>
      </c>
      <c r="X19" s="36">
        <f>'Parte 2.1'!S98*2</f>
        <v>8.5</v>
      </c>
      <c r="Y19" s="36">
        <f>'Parte 2.1'!R109*2</f>
        <v>8.3076923076923084</v>
      </c>
      <c r="Z19" s="36">
        <f>'Parte 2.1'!S109*2</f>
        <v>9</v>
      </c>
      <c r="AA19" s="36">
        <f>'Parte 2.1'!R120*2</f>
        <v>8.3076923076923084</v>
      </c>
      <c r="AB19" s="36">
        <f>'Parte 2.1'!S120*2</f>
        <v>7.5</v>
      </c>
      <c r="AC19" s="36">
        <f>'Parte 2.1'!R131*2</f>
        <v>6.615384615384615</v>
      </c>
      <c r="AD19" s="36">
        <f>'Parte 2.1'!S131*2</f>
        <v>8</v>
      </c>
      <c r="AE19" s="36">
        <f>'Parte 2.1'!R142*2</f>
        <v>8.1538461538461533</v>
      </c>
      <c r="AF19" s="36">
        <f>'Parte 2.1'!S142*2</f>
        <v>9</v>
      </c>
      <c r="AG19" s="36">
        <f>'Parte 2.1'!R153*2</f>
        <v>8.3076923076923084</v>
      </c>
      <c r="AH19" s="36">
        <f>'Parte 2.1'!S153*2</f>
        <v>8</v>
      </c>
      <c r="AI19" s="8">
        <f t="shared" si="9"/>
        <v>13</v>
      </c>
      <c r="AJ19" s="8">
        <f t="shared" si="10"/>
        <v>4</v>
      </c>
      <c r="AK19" s="28">
        <f t="shared" si="11"/>
        <v>8.4395604395604398</v>
      </c>
      <c r="AL19" s="28">
        <f t="shared" si="12"/>
        <v>8.4642857142857135</v>
      </c>
    </row>
    <row r="20" spans="2:38" x14ac:dyDescent="0.25">
      <c r="B20" s="8">
        <v>4</v>
      </c>
      <c r="C20" s="16" t="s">
        <v>86</v>
      </c>
      <c r="D20" s="8">
        <f t="shared" ref="D20:F20" si="14">D9</f>
        <v>13</v>
      </c>
      <c r="E20" s="8">
        <f t="shared" si="14"/>
        <v>0</v>
      </c>
      <c r="F20" s="8">
        <f t="shared" si="14"/>
        <v>13</v>
      </c>
      <c r="G20" s="36">
        <f>'Parte 2.1'!R11*2</f>
        <v>0</v>
      </c>
      <c r="H20" s="36">
        <f>'Parte 2.1'!S11*2</f>
        <v>7.8461538461538458</v>
      </c>
      <c r="I20" s="36">
        <f>'Parte 2.1'!R22*2</f>
        <v>0</v>
      </c>
      <c r="J20" s="36">
        <f>'Parte 2.1'!S22*2</f>
        <v>8.3076923076923084</v>
      </c>
      <c r="K20" s="36">
        <f>'Parte 2.1'!R33*2</f>
        <v>0</v>
      </c>
      <c r="L20" s="36">
        <f>'Parte 2.1'!S33*2</f>
        <v>8.615384615384615</v>
      </c>
      <c r="M20" s="36">
        <f>'Parte 2.1'!R44*2</f>
        <v>0</v>
      </c>
      <c r="N20" s="36">
        <f>'Parte 2.1'!S44*2</f>
        <v>7.5384615384615383</v>
      </c>
      <c r="O20" s="36">
        <f>'Parte 2.1'!R55*2</f>
        <v>0</v>
      </c>
      <c r="P20" s="36">
        <f>'Parte 2.1'!S55*2</f>
        <v>7.384615384615385</v>
      </c>
      <c r="Q20" s="36">
        <f>'Parte 2.1'!R66*2</f>
        <v>0</v>
      </c>
      <c r="R20" s="36">
        <f>'Parte 2.1'!S66*2</f>
        <v>7.2307692307692308</v>
      </c>
      <c r="S20" s="36">
        <f>'Parte 2.1'!R77*2</f>
        <v>0</v>
      </c>
      <c r="T20" s="36">
        <f>'Parte 2.1'!S77*2</f>
        <v>9.384615384615385</v>
      </c>
      <c r="U20" s="36">
        <f>'Parte 2.1'!R88*2</f>
        <v>0</v>
      </c>
      <c r="V20" s="36">
        <f>'Parte 2.1'!S88*2</f>
        <v>8.9230769230769234</v>
      </c>
      <c r="W20" s="36">
        <f>'Parte 2.1'!R99*2</f>
        <v>0</v>
      </c>
      <c r="X20" s="36">
        <f>'Parte 2.1'!S99*2</f>
        <v>8.615384615384615</v>
      </c>
      <c r="Y20" s="36">
        <f>'Parte 2.1'!R110*2</f>
        <v>0</v>
      </c>
      <c r="Z20" s="36">
        <f>'Parte 2.1'!S110*2</f>
        <v>8.1538461538461533</v>
      </c>
      <c r="AA20" s="36">
        <f>'Parte 2.1'!R121*2</f>
        <v>0</v>
      </c>
      <c r="AB20" s="36">
        <f>'Parte 2.1'!S121*2</f>
        <v>7.8461538461538458</v>
      </c>
      <c r="AC20" s="36">
        <f>'Parte 2.1'!R132*2</f>
        <v>0</v>
      </c>
      <c r="AD20" s="36">
        <f>'Parte 2.1'!S132*2</f>
        <v>7.384615384615385</v>
      </c>
      <c r="AE20" s="36">
        <f>'Parte 2.1'!R143*2</f>
        <v>0</v>
      </c>
      <c r="AF20" s="36">
        <f>'Parte 2.1'!S143*2</f>
        <v>8.3076923076923084</v>
      </c>
      <c r="AG20" s="36">
        <f>'Parte 2.1'!R154*2</f>
        <v>0</v>
      </c>
      <c r="AH20" s="36">
        <f>'Parte 2.1'!S154*2</f>
        <v>8.3076923076923084</v>
      </c>
      <c r="AI20" s="8">
        <f t="shared" si="9"/>
        <v>0</v>
      </c>
      <c r="AJ20" s="8">
        <f t="shared" si="10"/>
        <v>13</v>
      </c>
      <c r="AK20" s="28">
        <f t="shared" si="11"/>
        <v>0</v>
      </c>
      <c r="AL20" s="28">
        <f t="shared" si="12"/>
        <v>8.1318681318681314</v>
      </c>
    </row>
    <row r="21" spans="2:38" x14ac:dyDescent="0.25">
      <c r="B21" s="8">
        <v>5</v>
      </c>
      <c r="C21" s="13" t="s">
        <v>68</v>
      </c>
      <c r="D21" s="8">
        <f t="shared" ref="D21:F21" si="15">D10</f>
        <v>16</v>
      </c>
      <c r="E21" s="8">
        <f t="shared" si="15"/>
        <v>9</v>
      </c>
      <c r="F21" s="8">
        <f t="shared" si="15"/>
        <v>7</v>
      </c>
      <c r="G21" s="36">
        <f>'Parte 2.1'!R12*2</f>
        <v>9.3333333333333339</v>
      </c>
      <c r="H21" s="36">
        <f>'Parte 2.1'!S12*2</f>
        <v>8.2857142857142865</v>
      </c>
      <c r="I21" s="36">
        <f>'Parte 2.1'!R23*2</f>
        <v>8.8888888888888893</v>
      </c>
      <c r="J21" s="36">
        <f>'Parte 2.1'!S23*2</f>
        <v>8.5714285714285712</v>
      </c>
      <c r="K21" s="36">
        <f>'Parte 2.1'!R34*2</f>
        <v>8.4444444444444446</v>
      </c>
      <c r="L21" s="36">
        <f>'Parte 2.1'!S34*2</f>
        <v>8.8571428571428577</v>
      </c>
      <c r="M21" s="36">
        <f>'Parte 2.1'!R45*2</f>
        <v>9.1111111111111107</v>
      </c>
      <c r="N21" s="36">
        <f>'Parte 2.1'!S45*2</f>
        <v>8.8571428571428577</v>
      </c>
      <c r="O21" s="36">
        <f>'Parte 2.1'!R56*2</f>
        <v>9.1111111111111107</v>
      </c>
      <c r="P21" s="36">
        <f>'Parte 2.1'!S56*2</f>
        <v>9.4285714285714288</v>
      </c>
      <c r="Q21" s="36">
        <f>'Parte 2.1'!R67*2</f>
        <v>8.6666666666666661</v>
      </c>
      <c r="R21" s="36">
        <f>'Parte 2.1'!S67*2</f>
        <v>9.7142857142857135</v>
      </c>
      <c r="S21" s="36">
        <f>'Parte 2.1'!R78*2</f>
        <v>9.7777777777777786</v>
      </c>
      <c r="T21" s="36">
        <f>'Parte 2.1'!S78*2</f>
        <v>9.7142857142857135</v>
      </c>
      <c r="U21" s="36">
        <f>'Parte 2.1'!R89*2</f>
        <v>9.3333333333333339</v>
      </c>
      <c r="V21" s="36">
        <f>'Parte 2.1'!S89*2</f>
        <v>9.7142857142857135</v>
      </c>
      <c r="W21" s="36">
        <f>'Parte 2.1'!R100*2</f>
        <v>9.5555555555555554</v>
      </c>
      <c r="X21" s="36">
        <f>'Parte 2.1'!S100*2</f>
        <v>9.4285714285714288</v>
      </c>
      <c r="Y21" s="36">
        <f>'Parte 2.1'!R111*2</f>
        <v>8.6666666666666661</v>
      </c>
      <c r="Z21" s="36">
        <f>'Parte 2.1'!S111*2</f>
        <v>8</v>
      </c>
      <c r="AA21" s="36">
        <f>'Parte 2.1'!R122*2</f>
        <v>8.8888888888888893</v>
      </c>
      <c r="AB21" s="36">
        <f>'Parte 2.1'!S122*2</f>
        <v>7.7142857142857144</v>
      </c>
      <c r="AC21" s="36">
        <f>'Parte 2.1'!R133*2</f>
        <v>7.7777777777777777</v>
      </c>
      <c r="AD21" s="36">
        <f>'Parte 2.1'!S133*2</f>
        <v>7.4285714285714288</v>
      </c>
      <c r="AE21" s="36">
        <f>'Parte 2.1'!R144*2</f>
        <v>8.8888888888888893</v>
      </c>
      <c r="AF21" s="36">
        <f>'Parte 2.1'!S144*2</f>
        <v>8.2857142857142865</v>
      </c>
      <c r="AG21" s="36">
        <f>'Parte 2.1'!R155*2</f>
        <v>8.4444444444444446</v>
      </c>
      <c r="AH21" s="36">
        <f>'Parte 2.1'!S155*2</f>
        <v>7.7142857142857144</v>
      </c>
      <c r="AI21" s="8">
        <f t="shared" si="9"/>
        <v>9</v>
      </c>
      <c r="AJ21" s="8">
        <f t="shared" si="10"/>
        <v>7</v>
      </c>
      <c r="AK21" s="28">
        <f t="shared" si="11"/>
        <v>8.9206349206349191</v>
      </c>
      <c r="AL21" s="28">
        <f t="shared" si="12"/>
        <v>8.6938775510204085</v>
      </c>
    </row>
    <row r="22" spans="2:38" x14ac:dyDescent="0.25">
      <c r="B22" s="8">
        <v>6</v>
      </c>
      <c r="C22" s="16" t="s">
        <v>81</v>
      </c>
      <c r="D22" s="8">
        <f t="shared" ref="D22:F22" si="16">D11</f>
        <v>12</v>
      </c>
      <c r="E22" s="8">
        <f t="shared" si="16"/>
        <v>7</v>
      </c>
      <c r="F22" s="8">
        <f t="shared" si="16"/>
        <v>5</v>
      </c>
      <c r="G22" s="36">
        <f>'Parte 2.1'!R13*2</f>
        <v>8.8571428571428577</v>
      </c>
      <c r="H22" s="36">
        <f>'Parte 2.1'!S13*2</f>
        <v>7.6</v>
      </c>
      <c r="I22" s="36">
        <f>'Parte 2.1'!R24*2</f>
        <v>8.8571428571428577</v>
      </c>
      <c r="J22" s="36">
        <f>'Parte 2.1'!S24*2</f>
        <v>8</v>
      </c>
      <c r="K22" s="36">
        <f>'Parte 2.1'!R35*2</f>
        <v>8.8571428571428577</v>
      </c>
      <c r="L22" s="36">
        <f>'Parte 2.1'!S35*2</f>
        <v>8</v>
      </c>
      <c r="M22" s="36">
        <f>'Parte 2.1'!R46*2</f>
        <v>8.5714285714285712</v>
      </c>
      <c r="N22" s="36">
        <f>'Parte 2.1'!S46*2</f>
        <v>7.6</v>
      </c>
      <c r="O22" s="36">
        <f>'Parte 2.1'!R57*2</f>
        <v>8</v>
      </c>
      <c r="P22" s="36">
        <f>'Parte 2.1'!S57*2</f>
        <v>8</v>
      </c>
      <c r="Q22" s="36">
        <f>'Parte 2.1'!R68*2</f>
        <v>8.5714285714285712</v>
      </c>
      <c r="R22" s="36">
        <f>'Parte 2.1'!S68*2</f>
        <v>6.4</v>
      </c>
      <c r="S22" s="36">
        <f>'Parte 2.1'!R79*2</f>
        <v>9.4285714285714288</v>
      </c>
      <c r="T22" s="36">
        <f>'Parte 2.1'!S79*2</f>
        <v>9.6</v>
      </c>
      <c r="U22" s="36">
        <f>'Parte 2.1'!R90*2</f>
        <v>9.4285714285714288</v>
      </c>
      <c r="V22" s="36">
        <f>'Parte 2.1'!S90*2</f>
        <v>9.1999999999999993</v>
      </c>
      <c r="W22" s="36">
        <f>'Parte 2.1'!R101*2</f>
        <v>8.2857142857142865</v>
      </c>
      <c r="X22" s="36">
        <f>'Parte 2.1'!S101*2</f>
        <v>8.8000000000000007</v>
      </c>
      <c r="Y22" s="36">
        <f>'Parte 2.1'!R112*2</f>
        <v>8.5714285714285712</v>
      </c>
      <c r="Z22" s="36">
        <f>'Parte 2.1'!S112*2</f>
        <v>8.8000000000000007</v>
      </c>
      <c r="AA22" s="36">
        <f>'Parte 2.1'!R123*2</f>
        <v>8.5714285714285712</v>
      </c>
      <c r="AB22" s="36">
        <f>'Parte 2.1'!S123*2</f>
        <v>8.8000000000000007</v>
      </c>
      <c r="AC22" s="36">
        <f>'Parte 2.1'!R134*2</f>
        <v>7.4285714285714288</v>
      </c>
      <c r="AD22" s="36">
        <f>'Parte 2.1'!S134*2</f>
        <v>6.4</v>
      </c>
      <c r="AE22" s="36">
        <f>'Parte 2.1'!R145*2</f>
        <v>8.5714285714285712</v>
      </c>
      <c r="AF22" s="36">
        <f>'Parte 2.1'!S145*2</f>
        <v>9.1999999999999993</v>
      </c>
      <c r="AG22" s="36">
        <f>'Parte 2.1'!R156*2</f>
        <v>8.2857142857142865</v>
      </c>
      <c r="AH22" s="36">
        <f>'Parte 2.1'!S156*2</f>
        <v>8</v>
      </c>
      <c r="AI22" s="8">
        <f t="shared" si="9"/>
        <v>7</v>
      </c>
      <c r="AJ22" s="8">
        <f t="shared" si="10"/>
        <v>5</v>
      </c>
      <c r="AK22" s="28">
        <f t="shared" si="11"/>
        <v>8.591836734693878</v>
      </c>
      <c r="AL22" s="28">
        <f t="shared" si="12"/>
        <v>8.1714285714285726</v>
      </c>
    </row>
    <row r="23" spans="2:38" x14ac:dyDescent="0.25">
      <c r="B23" s="8">
        <v>7</v>
      </c>
      <c r="C23" s="16" t="s">
        <v>82</v>
      </c>
      <c r="D23" s="8">
        <f t="shared" ref="D23:F23" si="17">D12</f>
        <v>13</v>
      </c>
      <c r="E23" s="8">
        <f t="shared" si="17"/>
        <v>8</v>
      </c>
      <c r="F23" s="8">
        <f t="shared" si="17"/>
        <v>5</v>
      </c>
      <c r="G23" s="36">
        <f>'Parte 2.1'!R14*2</f>
        <v>9.25</v>
      </c>
      <c r="H23" s="36">
        <f>'Parte 2.1'!S14*2</f>
        <v>6.8</v>
      </c>
      <c r="I23" s="36">
        <f>'Parte 2.1'!R25*2</f>
        <v>9</v>
      </c>
      <c r="J23" s="36">
        <f>'Parte 2.1'!S25*2</f>
        <v>7.6</v>
      </c>
      <c r="K23" s="36">
        <f>'Parte 2.1'!R36*2</f>
        <v>9</v>
      </c>
      <c r="L23" s="36">
        <f>'Parte 2.1'!S36*2</f>
        <v>7.6</v>
      </c>
      <c r="M23" s="36">
        <f>'Parte 2.1'!R47*2</f>
        <v>9</v>
      </c>
      <c r="N23" s="36">
        <f>'Parte 2.1'!S47*2</f>
        <v>9.1999999999999993</v>
      </c>
      <c r="O23" s="36">
        <f>'Parte 2.1'!R58*2</f>
        <v>9.75</v>
      </c>
      <c r="P23" s="36">
        <f>'Parte 2.1'!S58*2</f>
        <v>8</v>
      </c>
      <c r="Q23" s="36">
        <f>'Parte 2.1'!R69*2</f>
        <v>8.75</v>
      </c>
      <c r="R23" s="36">
        <f>'Parte 2.1'!S69*2</f>
        <v>6.4</v>
      </c>
      <c r="S23" s="36">
        <f>'Parte 2.1'!R80*2</f>
        <v>9.5</v>
      </c>
      <c r="T23" s="36">
        <f>'Parte 2.1'!S80*2</f>
        <v>8.8000000000000007</v>
      </c>
      <c r="U23" s="36">
        <f>'Parte 2.1'!R91*2</f>
        <v>9.5</v>
      </c>
      <c r="V23" s="36">
        <f>'Parte 2.1'!S91*2</f>
        <v>8</v>
      </c>
      <c r="W23" s="36">
        <f>'Parte 2.1'!R102*2</f>
        <v>8.5</v>
      </c>
      <c r="X23" s="36">
        <f>'Parte 2.1'!S102*2</f>
        <v>7.2</v>
      </c>
      <c r="Y23" s="36">
        <f>'Parte 2.1'!R113*2</f>
        <v>8.75</v>
      </c>
      <c r="Z23" s="36">
        <f>'Parte 2.1'!S113*2</f>
        <v>8</v>
      </c>
      <c r="AA23" s="36">
        <f>'Parte 2.1'!R124*2</f>
        <v>8.25</v>
      </c>
      <c r="AB23" s="36">
        <f>'Parte 2.1'!S124*2</f>
        <v>8</v>
      </c>
      <c r="AC23" s="36">
        <f>'Parte 2.1'!R135*2</f>
        <v>8</v>
      </c>
      <c r="AD23" s="36">
        <f>'Parte 2.1'!S135*2</f>
        <v>8.4</v>
      </c>
      <c r="AE23" s="36">
        <f>'Parte 2.1'!R146*2</f>
        <v>9.5</v>
      </c>
      <c r="AF23" s="36">
        <f>'Parte 2.1'!S146*2</f>
        <v>8</v>
      </c>
      <c r="AG23" s="36">
        <f>'Parte 2.1'!R157*2</f>
        <v>8.5</v>
      </c>
      <c r="AH23" s="36">
        <f>'Parte 2.1'!S157*2</f>
        <v>8.4</v>
      </c>
      <c r="AI23" s="8">
        <f t="shared" si="9"/>
        <v>8</v>
      </c>
      <c r="AJ23" s="8">
        <f t="shared" si="10"/>
        <v>5</v>
      </c>
      <c r="AK23" s="28">
        <f t="shared" si="11"/>
        <v>8.9464285714285712</v>
      </c>
      <c r="AL23" s="28">
        <f t="shared" si="12"/>
        <v>7.885714285714287</v>
      </c>
    </row>
    <row r="24" spans="2:38" x14ac:dyDescent="0.25">
      <c r="D24" s="33"/>
      <c r="E24" s="50" t="s">
        <v>124</v>
      </c>
      <c r="F24" s="50"/>
      <c r="G24" s="38">
        <f>'Parte 2.1'!R15*2</f>
        <v>7.7918628990057561</v>
      </c>
      <c r="H24" s="38">
        <f>'Parte 2.1'!S15*2</f>
        <v>7.5045525902668757</v>
      </c>
      <c r="I24" s="38">
        <f>'Parte 2.1'!R26*2</f>
        <v>7.6889935461364036</v>
      </c>
      <c r="J24" s="38">
        <f>'Parte 2.1'!S26*2</f>
        <v>7.9970172684458394</v>
      </c>
      <c r="K24" s="38">
        <f>'Parte 2.1'!R37*2</f>
        <v>7.629164486307344</v>
      </c>
      <c r="L24" s="38">
        <f>'Parte 2.1'!S37*2</f>
        <v>8.2246467817896391</v>
      </c>
      <c r="M24" s="38">
        <f>'Parte 2.1'!R48*2</f>
        <v>7.5224140938426656</v>
      </c>
      <c r="N24" s="38">
        <f>'Parte 2.1'!S48*2</f>
        <v>8.1708006279434837</v>
      </c>
      <c r="O24" s="38">
        <f>'Parte 2.1'!R59*2</f>
        <v>7.8739316239316244</v>
      </c>
      <c r="P24" s="38">
        <f>'Parte 2.1'!S59*2</f>
        <v>8.2590266875981175</v>
      </c>
      <c r="Q24" s="38">
        <f>'Parte 2.1'!R70*2</f>
        <v>7.0019623233908943</v>
      </c>
      <c r="R24" s="38">
        <f>'Parte 2.1'!S70*2</f>
        <v>7.106436420722134</v>
      </c>
      <c r="S24" s="38">
        <f>'Parte 2.1'!R81*2</f>
        <v>8.2291121576835859</v>
      </c>
      <c r="T24" s="38">
        <f>'Parte 2.1'!S81*2</f>
        <v>9.142700156985871</v>
      </c>
      <c r="U24" s="38">
        <f>'Parte 2.1'!R92*2</f>
        <v>8.0923600209314497</v>
      </c>
      <c r="V24" s="38">
        <f>'Parte 2.1'!S92*2</f>
        <v>8.619623233908948</v>
      </c>
      <c r="W24" s="38">
        <f>'Parte 2.1'!R103*2</f>
        <v>7.5212803069945924</v>
      </c>
      <c r="X24" s="38">
        <f>'Parte 2.1'!S103*2</f>
        <v>7.8634222919937207</v>
      </c>
      <c r="Y24" s="38">
        <f>'Parte 2.1'!R114*2</f>
        <v>7.2803506017791717</v>
      </c>
      <c r="Z24" s="38">
        <f>'Parte 2.1'!S114*2</f>
        <v>7.9219780219780223</v>
      </c>
      <c r="AA24" s="38">
        <f>'Parte 2.1'!R125*2</f>
        <v>7.4787633001918721</v>
      </c>
      <c r="AB24" s="38">
        <f>'Parte 2.1'!S125*2</f>
        <v>7.8372056514913657</v>
      </c>
      <c r="AC24" s="38">
        <f>'Parte 2.1'!R136*2</f>
        <v>6.498342926914356</v>
      </c>
      <c r="AD24" s="38">
        <f>'Parte 2.1'!S136*2</f>
        <v>7.2304552590266882</v>
      </c>
      <c r="AE24" s="38">
        <f>'Parte 2.1'!R147*2</f>
        <v>7.5877376591662307</v>
      </c>
      <c r="AF24" s="38">
        <f>'Parte 2.1'!S147*2</f>
        <v>8.3990580847723688</v>
      </c>
      <c r="AG24" s="38">
        <f>'Parte 2.1'!R158*2</f>
        <v>7.2673120530263384</v>
      </c>
      <c r="AH24" s="38">
        <f>'Parte 2.1'!S158*2</f>
        <v>7.7745682888540033</v>
      </c>
      <c r="AI24" s="40">
        <f>SUM(AI17:AI23)</f>
        <v>46</v>
      </c>
      <c r="AJ24" s="40">
        <f>SUM(AJ17:AJ23)</f>
        <v>40</v>
      </c>
      <c r="AK24" s="35">
        <f t="shared" si="11"/>
        <v>7.5331134285215935</v>
      </c>
      <c r="AL24" s="35">
        <f t="shared" si="12"/>
        <v>8.003677954698361</v>
      </c>
    </row>
    <row r="26" spans="2:38" x14ac:dyDescent="0.25">
      <c r="B26" s="44" t="s">
        <v>89</v>
      </c>
      <c r="C26" s="44" t="s">
        <v>251</v>
      </c>
      <c r="D26" s="44" t="s">
        <v>90</v>
      </c>
      <c r="E26" s="44" t="s">
        <v>91</v>
      </c>
      <c r="F26" s="44" t="s">
        <v>92</v>
      </c>
      <c r="G26" s="41" t="s">
        <v>195</v>
      </c>
      <c r="H26" s="41"/>
      <c r="I26" s="41" t="s">
        <v>196</v>
      </c>
      <c r="J26" s="41"/>
      <c r="K26" s="41" t="s">
        <v>197</v>
      </c>
      <c r="L26" s="41"/>
      <c r="M26" s="41" t="s">
        <v>198</v>
      </c>
      <c r="N26" s="41"/>
      <c r="O26" s="41" t="s">
        <v>199</v>
      </c>
      <c r="P26" s="41"/>
      <c r="Q26" s="41" t="s">
        <v>200</v>
      </c>
      <c r="R26" s="41"/>
      <c r="AI26" s="44" t="s">
        <v>244</v>
      </c>
      <c r="AJ26" s="44"/>
      <c r="AK26" s="49" t="s">
        <v>245</v>
      </c>
      <c r="AL26" s="49"/>
    </row>
    <row r="27" spans="2:38" x14ac:dyDescent="0.25">
      <c r="B27" s="44"/>
      <c r="C27" s="44"/>
      <c r="D27" s="44"/>
      <c r="E27" s="44"/>
      <c r="F27" s="44"/>
      <c r="G27" s="11" t="s">
        <v>91</v>
      </c>
      <c r="H27" s="11" t="s">
        <v>92</v>
      </c>
      <c r="I27" s="11" t="s">
        <v>91</v>
      </c>
      <c r="J27" s="11" t="s">
        <v>92</v>
      </c>
      <c r="K27" s="11" t="s">
        <v>91</v>
      </c>
      <c r="L27" s="11" t="s">
        <v>92</v>
      </c>
      <c r="M27" s="11" t="s">
        <v>91</v>
      </c>
      <c r="N27" s="11" t="s">
        <v>92</v>
      </c>
      <c r="O27" s="11" t="s">
        <v>91</v>
      </c>
      <c r="P27" s="11" t="s">
        <v>92</v>
      </c>
      <c r="Q27" s="11" t="s">
        <v>91</v>
      </c>
      <c r="R27" s="11" t="s">
        <v>92</v>
      </c>
      <c r="AI27" s="39" t="s">
        <v>91</v>
      </c>
      <c r="AJ27" s="39" t="s">
        <v>92</v>
      </c>
      <c r="AK27" s="39" t="s">
        <v>91</v>
      </c>
      <c r="AL27" s="39" t="s">
        <v>92</v>
      </c>
    </row>
    <row r="28" spans="2:38" x14ac:dyDescent="0.25">
      <c r="B28" s="8">
        <v>1</v>
      </c>
      <c r="C28" s="15" t="s">
        <v>84</v>
      </c>
      <c r="D28" s="8">
        <f>D17</f>
        <v>10</v>
      </c>
      <c r="E28" s="8">
        <f t="shared" ref="E28:F28" si="18">E17</f>
        <v>6</v>
      </c>
      <c r="F28" s="8">
        <f t="shared" si="18"/>
        <v>4</v>
      </c>
      <c r="G28" s="28">
        <f>'Parte 2.2'!R8*2</f>
        <v>8.6666666666666661</v>
      </c>
      <c r="H28" s="28">
        <f>'Parte 2.2'!S8*2</f>
        <v>8.5</v>
      </c>
      <c r="I28" s="28">
        <f>'Parte 2.2'!R19*2</f>
        <v>7.333333333333333</v>
      </c>
      <c r="J28" s="28">
        <f>'Parte 2.2'!S19*2</f>
        <v>8</v>
      </c>
      <c r="K28" s="28">
        <f>'Parte 2.2'!R30*2</f>
        <v>8</v>
      </c>
      <c r="L28" s="28">
        <f>'Parte 2.2'!S30*2</f>
        <v>8</v>
      </c>
      <c r="M28" s="28">
        <f>'Parte 2.2'!R41*2</f>
        <v>8</v>
      </c>
      <c r="N28" s="28">
        <f>'Parte 2.2'!S41*2</f>
        <v>8</v>
      </c>
      <c r="O28" s="28">
        <f>'Parte 2.2'!R52*2</f>
        <v>8.3333333333333339</v>
      </c>
      <c r="P28" s="28">
        <f>'Parte 2.2'!S52*2</f>
        <v>8.5</v>
      </c>
      <c r="Q28" s="28">
        <f>'Parte 2.2'!R63*2</f>
        <v>8.3333333333333339</v>
      </c>
      <c r="R28" s="28">
        <f>'Parte 2.2'!S63*2</f>
        <v>8</v>
      </c>
      <c r="AI28" s="8">
        <f>E28</f>
        <v>6</v>
      </c>
      <c r="AJ28" s="8">
        <f>F28</f>
        <v>4</v>
      </c>
      <c r="AK28" s="28">
        <f>(G28+I28+K28+M28+O28+Q28)/6</f>
        <v>8.1111111111111125</v>
      </c>
      <c r="AL28" s="28">
        <f>(H28+J28+L28+N28+P28+R28)/6</f>
        <v>8.1666666666666661</v>
      </c>
    </row>
    <row r="29" spans="2:38" x14ac:dyDescent="0.25">
      <c r="B29" s="8">
        <v>2</v>
      </c>
      <c r="C29" s="16" t="s">
        <v>83</v>
      </c>
      <c r="D29" s="8">
        <f t="shared" ref="D29:F29" si="19">D18</f>
        <v>5</v>
      </c>
      <c r="E29" s="8">
        <f t="shared" si="19"/>
        <v>3</v>
      </c>
      <c r="F29" s="8">
        <f t="shared" si="19"/>
        <v>2</v>
      </c>
      <c r="G29" s="28">
        <f>'Parte 2.2'!R9*2</f>
        <v>9.3333333333333339</v>
      </c>
      <c r="H29" s="28">
        <f>'Parte 2.2'!S9*2</f>
        <v>7</v>
      </c>
      <c r="I29" s="28">
        <f>'Parte 2.2'!R20*2</f>
        <v>8.6666666666666661</v>
      </c>
      <c r="J29" s="28">
        <f>'Parte 2.2'!S20*2</f>
        <v>6</v>
      </c>
      <c r="K29" s="28">
        <f>'Parte 2.2'!R31*2</f>
        <v>9.3333333333333339</v>
      </c>
      <c r="L29" s="28">
        <f>'Parte 2.2'!S31*2</f>
        <v>9</v>
      </c>
      <c r="M29" s="28">
        <f>'Parte 2.2'!R42*2</f>
        <v>9.3333333333333339</v>
      </c>
      <c r="N29" s="28">
        <f>'Parte 2.2'!S42*2</f>
        <v>7</v>
      </c>
      <c r="O29" s="28">
        <f>'Parte 2.2'!R53*2</f>
        <v>10</v>
      </c>
      <c r="P29" s="28">
        <f>'Parte 2.2'!S53*2</f>
        <v>9</v>
      </c>
      <c r="Q29" s="28">
        <f>'Parte 2.2'!R64*2</f>
        <v>9.3333333333333339</v>
      </c>
      <c r="R29" s="28">
        <f>'Parte 2.2'!S64*2</f>
        <v>9</v>
      </c>
      <c r="AI29" s="8">
        <f t="shared" ref="AI29:AI34" si="20">E29</f>
        <v>3</v>
      </c>
      <c r="AJ29" s="8">
        <f t="shared" ref="AJ29:AJ34" si="21">F29</f>
        <v>2</v>
      </c>
      <c r="AK29" s="28">
        <f t="shared" ref="AK29:AK35" si="22">(G29+I29+K29+M29+O29+Q29)/6</f>
        <v>9.3333333333333339</v>
      </c>
      <c r="AL29" s="28">
        <f t="shared" ref="AL29:AL35" si="23">(H29+J29+L29+N29+P29+R29)/6</f>
        <v>7.833333333333333</v>
      </c>
    </row>
    <row r="30" spans="2:38" x14ac:dyDescent="0.25">
      <c r="B30" s="8">
        <v>3</v>
      </c>
      <c r="C30" s="16" t="s">
        <v>78</v>
      </c>
      <c r="D30" s="8">
        <f t="shared" ref="D30:F30" si="24">D19</f>
        <v>17</v>
      </c>
      <c r="E30" s="8">
        <f t="shared" si="24"/>
        <v>13</v>
      </c>
      <c r="F30" s="8">
        <f t="shared" si="24"/>
        <v>4</v>
      </c>
      <c r="G30" s="28">
        <f>'Parte 2.2'!R10*2</f>
        <v>5.5</v>
      </c>
      <c r="H30" s="28">
        <f>'Parte 2.2'!S10*2</f>
        <v>6.5</v>
      </c>
      <c r="I30" s="28">
        <f>'Parte 2.2'!R21*2</f>
        <v>5.5</v>
      </c>
      <c r="J30" s="28">
        <f>'Parte 2.2'!S21*2</f>
        <v>6.5</v>
      </c>
      <c r="K30" s="28">
        <f>'Parte 2.2'!R32*2</f>
        <v>6</v>
      </c>
      <c r="L30" s="28">
        <f>'Parte 2.2'!S32*2</f>
        <v>6.5</v>
      </c>
      <c r="M30" s="28">
        <f>'Parte 2.2'!R43*2</f>
        <v>5.666666666666667</v>
      </c>
      <c r="N30" s="28">
        <f>'Parte 2.2'!S43*2</f>
        <v>6</v>
      </c>
      <c r="O30" s="28">
        <f>'Parte 2.2'!R54*2</f>
        <v>6.166666666666667</v>
      </c>
      <c r="P30" s="28">
        <f>'Parte 2.2'!S54*2</f>
        <v>7.5</v>
      </c>
      <c r="Q30" s="28">
        <f>'Parte 2.2'!R65*2</f>
        <v>6.833333333333333</v>
      </c>
      <c r="R30" s="28">
        <f>'Parte 2.2'!S65*2</f>
        <v>7</v>
      </c>
      <c r="AI30" s="8">
        <f t="shared" si="20"/>
        <v>13</v>
      </c>
      <c r="AJ30" s="8">
        <f t="shared" si="21"/>
        <v>4</v>
      </c>
      <c r="AK30" s="28">
        <f t="shared" si="22"/>
        <v>5.9444444444444455</v>
      </c>
      <c r="AL30" s="28">
        <f t="shared" si="23"/>
        <v>6.666666666666667</v>
      </c>
    </row>
    <row r="31" spans="2:38" x14ac:dyDescent="0.25">
      <c r="B31" s="8">
        <v>4</v>
      </c>
      <c r="C31" s="16" t="s">
        <v>86</v>
      </c>
      <c r="D31" s="8">
        <f t="shared" ref="D31:F31" si="25">D20</f>
        <v>13</v>
      </c>
      <c r="E31" s="8">
        <f t="shared" si="25"/>
        <v>0</v>
      </c>
      <c r="F31" s="8">
        <f t="shared" si="25"/>
        <v>13</v>
      </c>
      <c r="G31" s="28">
        <f>'Parte 2.2'!R11*2</f>
        <v>0</v>
      </c>
      <c r="H31" s="28">
        <f>'Parte 2.2'!S11*2</f>
        <v>7.384615384615385</v>
      </c>
      <c r="I31" s="28">
        <f>'Parte 2.2'!R22*2</f>
        <v>0</v>
      </c>
      <c r="J31" s="28">
        <f>'Parte 2.2'!S22*2</f>
        <v>6.1538461538461542</v>
      </c>
      <c r="K31" s="28">
        <f>'Parte 2.2'!R33*2</f>
        <v>0</v>
      </c>
      <c r="L31" s="28">
        <f>'Parte 2.2'!S33*2</f>
        <v>6.615384615384615</v>
      </c>
      <c r="M31" s="28">
        <f>'Parte 2.2'!R44*2</f>
        <v>0</v>
      </c>
      <c r="N31" s="28">
        <f>'Parte 2.2'!S44*2</f>
        <v>7.384615384615385</v>
      </c>
      <c r="O31" s="28">
        <f>'Parte 2.2'!R55*2</f>
        <v>0</v>
      </c>
      <c r="P31" s="28">
        <f>'Parte 2.2'!S55*2</f>
        <v>7.2307692307692308</v>
      </c>
      <c r="Q31" s="28">
        <f>'Parte 2.2'!R66*2</f>
        <v>0</v>
      </c>
      <c r="R31" s="28">
        <f>'Parte 2.2'!S66*2</f>
        <v>7.384615384615385</v>
      </c>
      <c r="AI31" s="8">
        <f t="shared" si="20"/>
        <v>0</v>
      </c>
      <c r="AJ31" s="8">
        <f t="shared" si="21"/>
        <v>13</v>
      </c>
      <c r="AK31" s="28">
        <f t="shared" si="22"/>
        <v>0</v>
      </c>
      <c r="AL31" s="28">
        <f t="shared" si="23"/>
        <v>7.0256410256410264</v>
      </c>
    </row>
    <row r="32" spans="2:38" x14ac:dyDescent="0.25">
      <c r="B32" s="8">
        <v>5</v>
      </c>
      <c r="C32" s="13" t="s">
        <v>68</v>
      </c>
      <c r="D32" s="8">
        <f t="shared" ref="D32:F32" si="26">D21</f>
        <v>16</v>
      </c>
      <c r="E32" s="8">
        <f t="shared" si="26"/>
        <v>9</v>
      </c>
      <c r="F32" s="8">
        <f t="shared" si="26"/>
        <v>7</v>
      </c>
      <c r="G32" s="28">
        <f>'Parte 2.2'!R12*2</f>
        <v>8.6666666666666661</v>
      </c>
      <c r="H32" s="28">
        <f>'Parte 2.2'!S12*2</f>
        <v>8.5714285714285712</v>
      </c>
      <c r="I32" s="28">
        <f>'Parte 2.2'!R23*2</f>
        <v>7.7777777777777777</v>
      </c>
      <c r="J32" s="28">
        <f>'Parte 2.2'!S23*2</f>
        <v>8.2857142857142865</v>
      </c>
      <c r="K32" s="28">
        <f>'Parte 2.2'!R34*2</f>
        <v>7.7777777777777777</v>
      </c>
      <c r="L32" s="28">
        <f>'Parte 2.2'!S34*2</f>
        <v>8.8571428571428577</v>
      </c>
      <c r="M32" s="28">
        <f>'Parte 2.2'!R45*2</f>
        <v>8.4444444444444446</v>
      </c>
      <c r="N32" s="28">
        <f>'Parte 2.2'!S45*2</f>
        <v>7.4285714285714288</v>
      </c>
      <c r="O32" s="28">
        <f>'Parte 2.2'!R56*2</f>
        <v>8.8888888888888893</v>
      </c>
      <c r="P32" s="28">
        <f>'Parte 2.2'!S56*2</f>
        <v>8</v>
      </c>
      <c r="Q32" s="28">
        <f>'Parte 2.2'!R67*2</f>
        <v>9.1111111111111107</v>
      </c>
      <c r="R32" s="28">
        <f>'Parte 2.2'!S67*2</f>
        <v>8.5714285714285712</v>
      </c>
      <c r="AI32" s="8">
        <f t="shared" si="20"/>
        <v>9</v>
      </c>
      <c r="AJ32" s="8">
        <f t="shared" si="21"/>
        <v>7</v>
      </c>
      <c r="AK32" s="28">
        <f t="shared" si="22"/>
        <v>8.4444444444444446</v>
      </c>
      <c r="AL32" s="28">
        <f t="shared" si="23"/>
        <v>8.2857142857142865</v>
      </c>
    </row>
    <row r="33" spans="2:38" x14ac:dyDescent="0.25">
      <c r="B33" s="8">
        <v>6</v>
      </c>
      <c r="C33" s="16" t="s">
        <v>81</v>
      </c>
      <c r="D33" s="8">
        <f t="shared" ref="D33:F33" si="27">D22</f>
        <v>12</v>
      </c>
      <c r="E33" s="8">
        <f t="shared" si="27"/>
        <v>7</v>
      </c>
      <c r="F33" s="8">
        <f t="shared" si="27"/>
        <v>5</v>
      </c>
      <c r="G33" s="28">
        <f>'Parte 2.2'!R13*2</f>
        <v>8.2857142857142865</v>
      </c>
      <c r="H33" s="28">
        <f>'Parte 2.2'!S13*2</f>
        <v>8</v>
      </c>
      <c r="I33" s="28">
        <f>'Parte 2.2'!R24*2</f>
        <v>8</v>
      </c>
      <c r="J33" s="28">
        <f>'Parte 2.2'!S24*2</f>
        <v>7.2</v>
      </c>
      <c r="K33" s="28">
        <f>'Parte 2.2'!R35*2</f>
        <v>7.7142857142857144</v>
      </c>
      <c r="L33" s="28">
        <f>'Parte 2.2'!S35*2</f>
        <v>7.2</v>
      </c>
      <c r="M33" s="28">
        <f>'Parte 2.2'!R46*2</f>
        <v>7.4285714285714288</v>
      </c>
      <c r="N33" s="28">
        <f>'Parte 2.2'!S46*2</f>
        <v>7.2</v>
      </c>
      <c r="O33" s="28">
        <f>'Parte 2.2'!R57*2</f>
        <v>8</v>
      </c>
      <c r="P33" s="28">
        <f>'Parte 2.2'!S57*2</f>
        <v>6.8</v>
      </c>
      <c r="Q33" s="28">
        <f>'Parte 2.2'!R68*2</f>
        <v>8.2857142857142865</v>
      </c>
      <c r="R33" s="28">
        <f>'Parte 2.2'!S68*2</f>
        <v>7.2</v>
      </c>
      <c r="AI33" s="8">
        <f t="shared" si="20"/>
        <v>7</v>
      </c>
      <c r="AJ33" s="8">
        <f t="shared" si="21"/>
        <v>5</v>
      </c>
      <c r="AK33" s="28">
        <f t="shared" si="22"/>
        <v>7.9523809523809526</v>
      </c>
      <c r="AL33" s="28">
        <f t="shared" si="23"/>
        <v>7.2666666666666666</v>
      </c>
    </row>
    <row r="34" spans="2:38" x14ac:dyDescent="0.25">
      <c r="B34" s="8">
        <v>7</v>
      </c>
      <c r="C34" s="16" t="s">
        <v>82</v>
      </c>
      <c r="D34" s="8">
        <f t="shared" ref="D34:F34" si="28">D23</f>
        <v>13</v>
      </c>
      <c r="E34" s="8">
        <f t="shared" si="28"/>
        <v>8</v>
      </c>
      <c r="F34" s="8">
        <f t="shared" si="28"/>
        <v>5</v>
      </c>
      <c r="G34" s="28">
        <f>'Parte 2.2'!R14*2</f>
        <v>8.5</v>
      </c>
      <c r="H34" s="28">
        <f>'Parte 2.2'!S14*2</f>
        <v>8.4</v>
      </c>
      <c r="I34" s="28">
        <f>'Parte 2.2'!R25*2</f>
        <v>8</v>
      </c>
      <c r="J34" s="28">
        <f>'Parte 2.2'!S25*2</f>
        <v>7.2</v>
      </c>
      <c r="K34" s="28">
        <f>'Parte 2.2'!R36*2</f>
        <v>8.25</v>
      </c>
      <c r="L34" s="28">
        <f>'Parte 2.2'!S36*2</f>
        <v>7.2</v>
      </c>
      <c r="M34" s="28">
        <f>'Parte 2.2'!R47*2</f>
        <v>8</v>
      </c>
      <c r="N34" s="28">
        <f>'Parte 2.2'!S47*2</f>
        <v>7.6</v>
      </c>
      <c r="O34" s="28">
        <f>'Parte 2.2'!R58*2</f>
        <v>8.25</v>
      </c>
      <c r="P34" s="28">
        <f>'Parte 2.2'!S58*2</f>
        <v>7.6</v>
      </c>
      <c r="Q34" s="28">
        <f>'Parte 2.2'!R69*2</f>
        <v>7.75</v>
      </c>
      <c r="R34" s="28">
        <f>'Parte 2.2'!S69*2</f>
        <v>4.8</v>
      </c>
      <c r="AI34" s="8">
        <f t="shared" si="20"/>
        <v>8</v>
      </c>
      <c r="AJ34" s="8">
        <f t="shared" si="21"/>
        <v>5</v>
      </c>
      <c r="AK34" s="28">
        <f t="shared" si="22"/>
        <v>8.125</v>
      </c>
      <c r="AL34" s="28">
        <f t="shared" si="23"/>
        <v>7.1333333333333329</v>
      </c>
    </row>
    <row r="35" spans="2:38" x14ac:dyDescent="0.25">
      <c r="D35" s="33"/>
      <c r="E35" s="50" t="s">
        <v>124</v>
      </c>
      <c r="F35" s="50"/>
      <c r="G35" s="35">
        <f>'Parte 2.2'!R15*2</f>
        <v>6.9931972789115644</v>
      </c>
      <c r="H35" s="35">
        <f>'Parte 2.2'!S15*2</f>
        <v>7.7651491365777074</v>
      </c>
      <c r="I35" s="35">
        <f>'Parte 2.2'!R26*2</f>
        <v>6.4682539682539684</v>
      </c>
      <c r="J35" s="35">
        <f>'Parte 2.2'!S26*2</f>
        <v>7.0485086342229204</v>
      </c>
      <c r="K35" s="35">
        <f>'Parte 2.2'!R37*2</f>
        <v>6.725056689342404</v>
      </c>
      <c r="L35" s="35">
        <f>'Parte 2.2'!S37*2</f>
        <v>7.6246467817896404</v>
      </c>
      <c r="M35" s="35">
        <f>'Parte 2.2'!R48*2</f>
        <v>6.696145124716554</v>
      </c>
      <c r="N35" s="35">
        <f>'Parte 2.2'!S48*2</f>
        <v>7.2304552590266891</v>
      </c>
      <c r="O35" s="35">
        <f>'Parte 2.2'!R59*2</f>
        <v>7.0912698412698418</v>
      </c>
      <c r="P35" s="35">
        <f>'Parte 2.2'!S59*2</f>
        <v>7.8043956043956042</v>
      </c>
      <c r="Q35" s="35">
        <f>'Parte 2.2'!R70*2</f>
        <v>7.0924036281179141</v>
      </c>
      <c r="R35" s="35">
        <f>'Parte 2.2'!S70*2</f>
        <v>7.4222919937205649</v>
      </c>
      <c r="AI35" s="40">
        <f>SUM(AI28:AI34)</f>
        <v>46</v>
      </c>
      <c r="AJ35" s="40">
        <f>SUM(AJ28:AJ34)</f>
        <v>40</v>
      </c>
      <c r="AK35" s="35">
        <f t="shared" si="22"/>
        <v>6.8443877551020416</v>
      </c>
      <c r="AL35" s="35">
        <f t="shared" si="23"/>
        <v>7.4825745682888538</v>
      </c>
    </row>
    <row r="37" spans="2:38" x14ac:dyDescent="0.25">
      <c r="B37" s="44" t="s">
        <v>89</v>
      </c>
      <c r="C37" s="44" t="s">
        <v>250</v>
      </c>
      <c r="D37" s="44" t="s">
        <v>90</v>
      </c>
      <c r="E37" s="44" t="s">
        <v>91</v>
      </c>
      <c r="F37" s="44" t="s">
        <v>92</v>
      </c>
      <c r="G37" s="41" t="s">
        <v>201</v>
      </c>
      <c r="H37" s="41"/>
      <c r="I37" s="41" t="s">
        <v>202</v>
      </c>
      <c r="J37" s="41"/>
      <c r="K37" s="41" t="s">
        <v>203</v>
      </c>
      <c r="L37" s="41"/>
      <c r="M37" s="41" t="s">
        <v>204</v>
      </c>
      <c r="N37" s="41"/>
      <c r="O37" s="41" t="s">
        <v>205</v>
      </c>
      <c r="P37" s="41"/>
      <c r="Q37" s="41" t="s">
        <v>206</v>
      </c>
      <c r="R37" s="41"/>
      <c r="S37" s="41" t="s">
        <v>207</v>
      </c>
      <c r="T37" s="41"/>
      <c r="AI37" s="44" t="s">
        <v>244</v>
      </c>
      <c r="AJ37" s="44"/>
      <c r="AK37" s="49" t="s">
        <v>245</v>
      </c>
      <c r="AL37" s="49"/>
    </row>
    <row r="38" spans="2:38" x14ac:dyDescent="0.25">
      <c r="B38" s="44"/>
      <c r="C38" s="44"/>
      <c r="D38" s="44"/>
      <c r="E38" s="44"/>
      <c r="F38" s="44"/>
      <c r="G38" s="21" t="s">
        <v>91</v>
      </c>
      <c r="H38" s="21" t="s">
        <v>92</v>
      </c>
      <c r="I38" s="21" t="s">
        <v>91</v>
      </c>
      <c r="J38" s="21" t="s">
        <v>92</v>
      </c>
      <c r="K38" s="21" t="s">
        <v>91</v>
      </c>
      <c r="L38" s="21" t="s">
        <v>92</v>
      </c>
      <c r="M38" s="21" t="s">
        <v>91</v>
      </c>
      <c r="N38" s="21" t="s">
        <v>92</v>
      </c>
      <c r="O38" s="21" t="s">
        <v>91</v>
      </c>
      <c r="P38" s="21" t="s">
        <v>92</v>
      </c>
      <c r="Q38" s="21" t="s">
        <v>91</v>
      </c>
      <c r="R38" s="21" t="s">
        <v>92</v>
      </c>
      <c r="S38" s="21" t="s">
        <v>91</v>
      </c>
      <c r="T38" s="21" t="s">
        <v>92</v>
      </c>
      <c r="AI38" s="39" t="s">
        <v>91</v>
      </c>
      <c r="AJ38" s="39" t="s">
        <v>92</v>
      </c>
      <c r="AK38" s="39" t="s">
        <v>91</v>
      </c>
      <c r="AL38" s="39" t="s">
        <v>92</v>
      </c>
    </row>
    <row r="39" spans="2:38" x14ac:dyDescent="0.25">
      <c r="B39" s="8">
        <v>1</v>
      </c>
      <c r="C39" s="15" t="s">
        <v>84</v>
      </c>
      <c r="D39" s="8">
        <f>D28</f>
        <v>10</v>
      </c>
      <c r="E39" s="8">
        <f t="shared" ref="E39:F39" si="29">E28</f>
        <v>6</v>
      </c>
      <c r="F39" s="8">
        <f t="shared" si="29"/>
        <v>4</v>
      </c>
      <c r="G39" s="28">
        <f>'Parte 2.3'!R8*2</f>
        <v>5.666666666666667</v>
      </c>
      <c r="H39" s="28">
        <f>'Parte 2.3'!S8*2</f>
        <v>8.5</v>
      </c>
      <c r="I39" s="28">
        <f>'Parte 2.3'!R19*2</f>
        <v>4.666666666666667</v>
      </c>
      <c r="J39" s="28">
        <f>'Parte 2.3'!S19*2</f>
        <v>8</v>
      </c>
      <c r="K39" s="28">
        <f>'Parte 2.3'!R30*2</f>
        <v>4.333333333333333</v>
      </c>
      <c r="L39" s="28">
        <f>'Parte 2.3'!S30*2</f>
        <v>8.5</v>
      </c>
      <c r="M39" s="28">
        <f>'Parte 2.3'!R41*2</f>
        <v>4.666666666666667</v>
      </c>
      <c r="N39" s="28">
        <f>'Parte 2.3'!S41*2</f>
        <v>8.5</v>
      </c>
      <c r="O39" s="28">
        <f>'Parte 2.3'!R52*2</f>
        <v>4.666666666666667</v>
      </c>
      <c r="P39" s="28">
        <f>'Parte 2.3'!S52*2</f>
        <v>8.5</v>
      </c>
      <c r="Q39" s="28">
        <f>'Parte 2.3'!R63*2</f>
        <v>4</v>
      </c>
      <c r="R39" s="28">
        <f>'Parte 2.3'!S63*2</f>
        <v>8.5</v>
      </c>
      <c r="S39" s="28">
        <f>'Parte 2.3'!R74*2</f>
        <v>5</v>
      </c>
      <c r="T39" s="28">
        <f>'Parte 2.3'!S74*2</f>
        <v>8</v>
      </c>
      <c r="AI39" s="8">
        <f>E39</f>
        <v>6</v>
      </c>
      <c r="AJ39" s="8">
        <f>F39</f>
        <v>4</v>
      </c>
      <c r="AK39" s="28">
        <f>(G39+I39+K39+M39+O39+Q39+S39)/7</f>
        <v>4.7142857142857144</v>
      </c>
      <c r="AL39" s="28">
        <f>(H39+J39+L39+N39+P39+R39+T39)/7</f>
        <v>8.3571428571428577</v>
      </c>
    </row>
    <row r="40" spans="2:38" x14ac:dyDescent="0.25">
      <c r="B40" s="8">
        <v>2</v>
      </c>
      <c r="C40" s="16" t="s">
        <v>83</v>
      </c>
      <c r="D40" s="8">
        <f t="shared" ref="D40:F40" si="30">D29</f>
        <v>5</v>
      </c>
      <c r="E40" s="8">
        <f t="shared" si="30"/>
        <v>3</v>
      </c>
      <c r="F40" s="8">
        <f t="shared" si="30"/>
        <v>2</v>
      </c>
      <c r="G40" s="28">
        <f>'Parte 2.3'!R9*2</f>
        <v>9.3333333333333339</v>
      </c>
      <c r="H40" s="28">
        <f>'Parte 2.3'!S9*2</f>
        <v>8</v>
      </c>
      <c r="I40" s="28">
        <f>'Parte 2.3'!R20*2</f>
        <v>8.6666666666666661</v>
      </c>
      <c r="J40" s="28">
        <f>'Parte 2.3'!S20*2</f>
        <v>5</v>
      </c>
      <c r="K40" s="28">
        <f>'Parte 2.3'!R31*2</f>
        <v>9.3333333333333339</v>
      </c>
      <c r="L40" s="28">
        <f>'Parte 2.3'!S31*2</f>
        <v>4</v>
      </c>
      <c r="M40" s="28">
        <f>'Parte 2.3'!R42*2</f>
        <v>9.3333333333333339</v>
      </c>
      <c r="N40" s="28">
        <f>'Parte 2.3'!S42*2</f>
        <v>5</v>
      </c>
      <c r="O40" s="28">
        <f>'Parte 2.3'!R53*2</f>
        <v>10</v>
      </c>
      <c r="P40" s="28">
        <f>'Parte 2.3'!S53*2</f>
        <v>4</v>
      </c>
      <c r="Q40" s="28">
        <f>'Parte 2.3'!R64*2</f>
        <v>9.3333333333333339</v>
      </c>
      <c r="R40" s="28">
        <f>'Parte 2.3'!S64*2</f>
        <v>4</v>
      </c>
      <c r="S40" s="28">
        <f>'Parte 2.3'!R75*2</f>
        <v>8.6666666666666661</v>
      </c>
      <c r="T40" s="28">
        <f>'Parte 2.3'!S75*2</f>
        <v>5</v>
      </c>
      <c r="AI40" s="8">
        <f t="shared" ref="AI40:AI45" si="31">E40</f>
        <v>3</v>
      </c>
      <c r="AJ40" s="8">
        <f t="shared" ref="AJ40:AJ45" si="32">F40</f>
        <v>2</v>
      </c>
      <c r="AK40" s="28">
        <f t="shared" ref="AK40:AK45" si="33">(G40+I40+K40+M40+O40+Q40+S40)/7</f>
        <v>9.238095238095239</v>
      </c>
      <c r="AL40" s="28">
        <f t="shared" ref="AL40:AL45" si="34">(H40+J40+L40+N40+P40+R40+T40)/7</f>
        <v>5</v>
      </c>
    </row>
    <row r="41" spans="2:38" x14ac:dyDescent="0.25">
      <c r="B41" s="8">
        <v>3</v>
      </c>
      <c r="C41" s="16" t="s">
        <v>78</v>
      </c>
      <c r="D41" s="8">
        <f t="shared" ref="D41:F41" si="35">D30</f>
        <v>17</v>
      </c>
      <c r="E41" s="8">
        <f t="shared" si="35"/>
        <v>13</v>
      </c>
      <c r="F41" s="8">
        <f t="shared" si="35"/>
        <v>4</v>
      </c>
      <c r="G41" s="28">
        <f>'Parte 2.3'!R10*2</f>
        <v>5.6923076923076925</v>
      </c>
      <c r="H41" s="28">
        <f>'Parte 2.3'!S10*2</f>
        <v>7</v>
      </c>
      <c r="I41" s="28">
        <f>'Parte 2.3'!R21*2</f>
        <v>5.5384615384615383</v>
      </c>
      <c r="J41" s="28">
        <f>'Parte 2.3'!S21*2</f>
        <v>6.5</v>
      </c>
      <c r="K41" s="28">
        <f>'Parte 2.3'!R32*2</f>
        <v>5.6923076923076925</v>
      </c>
      <c r="L41" s="28">
        <f>'Parte 2.3'!S32*2</f>
        <v>6</v>
      </c>
      <c r="M41" s="28">
        <f>'Parte 2.3'!R43*2</f>
        <v>5.2307692307692308</v>
      </c>
      <c r="N41" s="28">
        <f>'Parte 2.3'!S43*2</f>
        <v>6.5</v>
      </c>
      <c r="O41" s="28">
        <f>'Parte 2.3'!R54*2</f>
        <v>6</v>
      </c>
      <c r="P41" s="28">
        <f>'Parte 2.3'!S54*2</f>
        <v>7.5</v>
      </c>
      <c r="Q41" s="28">
        <f>'Parte 2.3'!R65*2</f>
        <v>5.8461538461538458</v>
      </c>
      <c r="R41" s="28">
        <f>'Parte 2.3'!S65*2</f>
        <v>7.5</v>
      </c>
      <c r="S41" s="28">
        <f>'Parte 2.3'!R76*2</f>
        <v>6</v>
      </c>
      <c r="T41" s="28">
        <f>'Parte 2.3'!S76*2</f>
        <v>5.5</v>
      </c>
      <c r="AI41" s="8">
        <f t="shared" si="31"/>
        <v>13</v>
      </c>
      <c r="AJ41" s="8">
        <f t="shared" si="32"/>
        <v>4</v>
      </c>
      <c r="AK41" s="28">
        <f t="shared" si="33"/>
        <v>5.7142857142857144</v>
      </c>
      <c r="AL41" s="28">
        <f t="shared" si="34"/>
        <v>6.6428571428571432</v>
      </c>
    </row>
    <row r="42" spans="2:38" x14ac:dyDescent="0.25">
      <c r="B42" s="8">
        <v>4</v>
      </c>
      <c r="C42" s="16" t="s">
        <v>86</v>
      </c>
      <c r="D42" s="8">
        <f t="shared" ref="D42:F42" si="36">D31</f>
        <v>13</v>
      </c>
      <c r="E42" s="8">
        <f t="shared" si="36"/>
        <v>0</v>
      </c>
      <c r="F42" s="8">
        <f t="shared" si="36"/>
        <v>13</v>
      </c>
      <c r="G42" s="28">
        <f>'Parte 2.3'!R11*2</f>
        <v>0</v>
      </c>
      <c r="H42" s="28">
        <f>'Parte 2.3'!S11*2</f>
        <v>6.1538461538461542</v>
      </c>
      <c r="I42" s="28">
        <f>'Parte 2.3'!R22*2</f>
        <v>0</v>
      </c>
      <c r="J42" s="28">
        <f>'Parte 2.3'!S22*2</f>
        <v>5.384615384615385</v>
      </c>
      <c r="K42" s="28">
        <f>'Parte 2.3'!R33*2</f>
        <v>0</v>
      </c>
      <c r="L42" s="28">
        <f>'Parte 2.3'!S33*2</f>
        <v>5.8461538461538458</v>
      </c>
      <c r="M42" s="28">
        <f>'Parte 2.3'!R44*2</f>
        <v>0</v>
      </c>
      <c r="N42" s="28">
        <f>'Parte 2.3'!S44*2</f>
        <v>6</v>
      </c>
      <c r="O42" s="28">
        <f>'Parte 2.3'!R55*2</f>
        <v>0</v>
      </c>
      <c r="P42" s="28">
        <f>'Parte 2.3'!S55*2</f>
        <v>6.4615384615384617</v>
      </c>
      <c r="Q42" s="28">
        <f>'Parte 2.3'!R66*2</f>
        <v>0</v>
      </c>
      <c r="R42" s="28">
        <f>'Parte 2.3'!S66*2</f>
        <v>6.1538461538461542</v>
      </c>
      <c r="S42" s="28">
        <f>'Parte 2.3'!R77*2</f>
        <v>0</v>
      </c>
      <c r="T42" s="28">
        <f>'Parte 2.3'!S77*2</f>
        <v>4.9230769230769234</v>
      </c>
      <c r="AI42" s="8">
        <f t="shared" si="31"/>
        <v>0</v>
      </c>
      <c r="AJ42" s="8">
        <f t="shared" si="32"/>
        <v>13</v>
      </c>
      <c r="AK42" s="28">
        <f t="shared" si="33"/>
        <v>0</v>
      </c>
      <c r="AL42" s="28">
        <f t="shared" si="34"/>
        <v>5.8461538461538458</v>
      </c>
    </row>
    <row r="43" spans="2:38" x14ac:dyDescent="0.25">
      <c r="B43" s="8">
        <v>5</v>
      </c>
      <c r="C43" s="13" t="s">
        <v>68</v>
      </c>
      <c r="D43" s="8">
        <f t="shared" ref="D43:F43" si="37">D32</f>
        <v>16</v>
      </c>
      <c r="E43" s="8">
        <f t="shared" si="37"/>
        <v>9</v>
      </c>
      <c r="F43" s="8">
        <f t="shared" si="37"/>
        <v>7</v>
      </c>
      <c r="G43" s="28">
        <f>'Parte 2.3'!R12*2</f>
        <v>9.3333333333333339</v>
      </c>
      <c r="H43" s="28">
        <f>'Parte 2.3'!S12*2</f>
        <v>8.8571428571428577</v>
      </c>
      <c r="I43" s="28">
        <f>'Parte 2.3'!R23*2</f>
        <v>8.4444444444444446</v>
      </c>
      <c r="J43" s="28">
        <f>'Parte 2.3'!S23*2</f>
        <v>7.4285714285714288</v>
      </c>
      <c r="K43" s="28">
        <f>'Parte 2.3'!R34*2</f>
        <v>8.2222222222222214</v>
      </c>
      <c r="L43" s="28">
        <f>'Parte 2.3'!S34*2</f>
        <v>7.7142857142857144</v>
      </c>
      <c r="M43" s="28">
        <f>'Parte 2.3'!R45*2</f>
        <v>8.6666666666666661</v>
      </c>
      <c r="N43" s="28">
        <f>'Parte 2.3'!S45*2</f>
        <v>8</v>
      </c>
      <c r="O43" s="28">
        <f>'Parte 2.3'!R56*2</f>
        <v>9.1111111111111107</v>
      </c>
      <c r="P43" s="28">
        <f>'Parte 2.3'!S56*2</f>
        <v>8.8571428571428577</v>
      </c>
      <c r="Q43" s="28">
        <f>'Parte 2.3'!R67*2</f>
        <v>8.8888888888888893</v>
      </c>
      <c r="R43" s="28">
        <f>'Parte 2.3'!S67*2</f>
        <v>7.4285714285714288</v>
      </c>
      <c r="S43" s="28">
        <f>'Parte 2.3'!R78*2</f>
        <v>8.4444444444444446</v>
      </c>
      <c r="T43" s="28">
        <f>'Parte 2.3'!S78*2</f>
        <v>8.2857142857142865</v>
      </c>
      <c r="AI43" s="8">
        <f t="shared" si="31"/>
        <v>9</v>
      </c>
      <c r="AJ43" s="8">
        <f t="shared" si="32"/>
        <v>7</v>
      </c>
      <c r="AK43" s="28">
        <f t="shared" si="33"/>
        <v>8.7301587301587293</v>
      </c>
      <c r="AL43" s="28">
        <f t="shared" si="34"/>
        <v>8.0816326530612255</v>
      </c>
    </row>
    <row r="44" spans="2:38" x14ac:dyDescent="0.25">
      <c r="B44" s="8">
        <v>6</v>
      </c>
      <c r="C44" s="16" t="s">
        <v>81</v>
      </c>
      <c r="D44" s="8">
        <f t="shared" ref="D44:F44" si="38">D33</f>
        <v>12</v>
      </c>
      <c r="E44" s="8">
        <f t="shared" si="38"/>
        <v>7</v>
      </c>
      <c r="F44" s="8">
        <f t="shared" si="38"/>
        <v>5</v>
      </c>
      <c r="G44" s="28">
        <f>'Parte 2.3'!R13*2</f>
        <v>9.1428571428571423</v>
      </c>
      <c r="H44" s="28">
        <f>'Parte 2.3'!S13*2</f>
        <v>6.4</v>
      </c>
      <c r="I44" s="28">
        <f>'Parte 2.3'!R24*2</f>
        <v>9.1428571428571423</v>
      </c>
      <c r="J44" s="28">
        <f>'Parte 2.3'!S24*2</f>
        <v>6.4</v>
      </c>
      <c r="K44" s="28">
        <f>'Parte 2.3'!R35*2</f>
        <v>9.1428571428571423</v>
      </c>
      <c r="L44" s="28">
        <f>'Parte 2.3'!S35*2</f>
        <v>6.4</v>
      </c>
      <c r="M44" s="28">
        <f>'Parte 2.3'!R46*2</f>
        <v>8.2857142857142865</v>
      </c>
      <c r="N44" s="28">
        <f>'Parte 2.3'!S46*2</f>
        <v>6.4</v>
      </c>
      <c r="O44" s="28">
        <f>'Parte 2.3'!R57*2</f>
        <v>9.1428571428571423</v>
      </c>
      <c r="P44" s="28">
        <f>'Parte 2.3'!S57*2</f>
        <v>6.4</v>
      </c>
      <c r="Q44" s="28">
        <f>'Parte 2.3'!R68*2</f>
        <v>9.1428571428571423</v>
      </c>
      <c r="R44" s="28">
        <f>'Parte 2.3'!S68*2</f>
        <v>7.2</v>
      </c>
      <c r="S44" s="28">
        <f>'Parte 2.3'!R79*2</f>
        <v>7.4285714285714288</v>
      </c>
      <c r="T44" s="28">
        <f>'Parte 2.3'!S79*2</f>
        <v>6.8</v>
      </c>
      <c r="AI44" s="8">
        <f t="shared" si="31"/>
        <v>7</v>
      </c>
      <c r="AJ44" s="8">
        <f t="shared" si="32"/>
        <v>5</v>
      </c>
      <c r="AK44" s="28">
        <f t="shared" si="33"/>
        <v>8.7755102040816322</v>
      </c>
      <c r="AL44" s="28">
        <f t="shared" si="34"/>
        <v>6.5714285714285712</v>
      </c>
    </row>
    <row r="45" spans="2:38" x14ac:dyDescent="0.25">
      <c r="B45" s="8">
        <v>7</v>
      </c>
      <c r="C45" s="16" t="s">
        <v>82</v>
      </c>
      <c r="D45" s="8">
        <f t="shared" ref="D45:F45" si="39">D34</f>
        <v>13</v>
      </c>
      <c r="E45" s="8">
        <f t="shared" si="39"/>
        <v>8</v>
      </c>
      <c r="F45" s="8">
        <f t="shared" si="39"/>
        <v>5</v>
      </c>
      <c r="G45" s="28">
        <f>'Parte 2.3'!R14*2</f>
        <v>7</v>
      </c>
      <c r="H45" s="28">
        <f>'Parte 2.3'!S14*2</f>
        <v>8</v>
      </c>
      <c r="I45" s="28">
        <f>'Parte 2.3'!R25*2</f>
        <v>7</v>
      </c>
      <c r="J45" s="28">
        <f>'Parte 2.3'!S25*2</f>
        <v>6.4</v>
      </c>
      <c r="K45" s="28">
        <f>'Parte 2.3'!R36*2</f>
        <v>7.75</v>
      </c>
      <c r="L45" s="28">
        <f>'Parte 2.3'!S36*2</f>
        <v>7.2</v>
      </c>
      <c r="M45" s="28">
        <f>'Parte 2.3'!R47*2</f>
        <v>7.75</v>
      </c>
      <c r="N45" s="28">
        <f>'Parte 2.3'!S47*2</f>
        <v>7.6</v>
      </c>
      <c r="O45" s="28">
        <f>'Parte 2.3'!R58*2</f>
        <v>7.75</v>
      </c>
      <c r="P45" s="28">
        <f>'Parte 2.3'!S58*2</f>
        <v>7.6</v>
      </c>
      <c r="Q45" s="28">
        <f>'Parte 2.3'!R69*2</f>
        <v>7.25</v>
      </c>
      <c r="R45" s="28">
        <f>'Parte 2.3'!S69*2</f>
        <v>4.8</v>
      </c>
      <c r="S45" s="28">
        <f>'Parte 2.3'!R80*2</f>
        <v>7.5</v>
      </c>
      <c r="T45" s="28">
        <f>'Parte 2.3'!S80*2</f>
        <v>5.2</v>
      </c>
      <c r="AI45" s="8">
        <f t="shared" si="31"/>
        <v>8</v>
      </c>
      <c r="AJ45" s="8">
        <f t="shared" si="32"/>
        <v>5</v>
      </c>
      <c r="AK45" s="28">
        <f t="shared" si="33"/>
        <v>7.4285714285714288</v>
      </c>
      <c r="AL45" s="28">
        <f t="shared" si="34"/>
        <v>6.6857142857142859</v>
      </c>
    </row>
    <row r="46" spans="2:38" x14ac:dyDescent="0.25">
      <c r="D46" s="33"/>
      <c r="E46" s="50" t="s">
        <v>124</v>
      </c>
      <c r="F46" s="50"/>
      <c r="G46" s="35">
        <f>'Parte 2.3'!R15*2</f>
        <v>6.5954997383568825</v>
      </c>
      <c r="H46" s="35">
        <f>'Parte 2.3'!S15*2</f>
        <v>7.558712715855572</v>
      </c>
      <c r="I46" s="35">
        <f>'Parte 2.3'!R26*2</f>
        <v>6.2084423512994942</v>
      </c>
      <c r="J46" s="35">
        <f>'Parte 2.3'!S26*2</f>
        <v>6.4447409733124017</v>
      </c>
      <c r="K46" s="35">
        <f>'Parte 2.3'!R37*2</f>
        <v>6.3534362462933895</v>
      </c>
      <c r="L46" s="35">
        <f>'Parte 2.3'!S37*2</f>
        <v>6.5229199372056517</v>
      </c>
      <c r="M46" s="35">
        <f>'Parte 2.3'!R48*2</f>
        <v>6.2761643118785972</v>
      </c>
      <c r="N46" s="35">
        <f>'Parte 2.3'!S48*2</f>
        <v>6.8571428571428568</v>
      </c>
      <c r="O46" s="35">
        <f>'Parte 2.3'!R59*2</f>
        <v>6.6672335600907031</v>
      </c>
      <c r="P46" s="35">
        <f>'Parte 2.3'!S59*2</f>
        <v>7.0455259026687589</v>
      </c>
      <c r="Q46" s="35">
        <f>'Parte 2.3'!R70*2</f>
        <v>6.3516047444618868</v>
      </c>
      <c r="R46" s="35">
        <f>'Parte 2.3'!S70*2</f>
        <v>6.5117739403453694</v>
      </c>
      <c r="S46" s="35">
        <f>'Parte 2.3'!R81*2</f>
        <v>6.1485260770975056</v>
      </c>
      <c r="T46" s="35">
        <f>'Parte 2.3'!S81*2</f>
        <v>6.2441130298273162</v>
      </c>
      <c r="AI46" s="40">
        <f>SUM(AI39:AI45)</f>
        <v>46</v>
      </c>
      <c r="AJ46" s="40">
        <f>SUM(AJ39:AJ45)</f>
        <v>40</v>
      </c>
      <c r="AK46" s="35">
        <f>(G46+I46+K46+M46+O46+Q46+S46)/7</f>
        <v>6.3715581470683507</v>
      </c>
      <c r="AL46" s="35">
        <f>(H46+J46+L46+N46+P46+R46+T46)/7</f>
        <v>6.7407041937654189</v>
      </c>
    </row>
    <row r="48" spans="2:38" x14ac:dyDescent="0.25">
      <c r="B48" s="44" t="s">
        <v>89</v>
      </c>
      <c r="C48" s="44" t="s">
        <v>249</v>
      </c>
      <c r="D48" s="44" t="s">
        <v>90</v>
      </c>
      <c r="E48" s="44" t="s">
        <v>91</v>
      </c>
      <c r="F48" s="44" t="s">
        <v>92</v>
      </c>
      <c r="G48" s="41" t="s">
        <v>208</v>
      </c>
      <c r="H48" s="41"/>
      <c r="I48" s="41" t="s">
        <v>209</v>
      </c>
      <c r="J48" s="41"/>
      <c r="K48" s="41" t="s">
        <v>210</v>
      </c>
      <c r="L48" s="41"/>
      <c r="M48" s="41" t="s">
        <v>211</v>
      </c>
      <c r="N48" s="41"/>
      <c r="O48" s="41" t="s">
        <v>212</v>
      </c>
      <c r="P48" s="41"/>
      <c r="Q48" s="41" t="s">
        <v>213</v>
      </c>
      <c r="R48" s="41"/>
      <c r="S48" s="41" t="s">
        <v>214</v>
      </c>
      <c r="T48" s="41"/>
      <c r="AI48" s="44" t="s">
        <v>244</v>
      </c>
      <c r="AJ48" s="44"/>
      <c r="AK48" s="49" t="s">
        <v>245</v>
      </c>
      <c r="AL48" s="49"/>
    </row>
    <row r="49" spans="2:38" x14ac:dyDescent="0.25">
      <c r="B49" s="44"/>
      <c r="C49" s="44"/>
      <c r="D49" s="44"/>
      <c r="E49" s="44"/>
      <c r="F49" s="44"/>
      <c r="G49" s="21" t="s">
        <v>91</v>
      </c>
      <c r="H49" s="21" t="s">
        <v>92</v>
      </c>
      <c r="I49" s="21" t="s">
        <v>91</v>
      </c>
      <c r="J49" s="21" t="s">
        <v>92</v>
      </c>
      <c r="K49" s="21" t="s">
        <v>91</v>
      </c>
      <c r="L49" s="21" t="s">
        <v>92</v>
      </c>
      <c r="M49" s="21" t="s">
        <v>91</v>
      </c>
      <c r="N49" s="21" t="s">
        <v>92</v>
      </c>
      <c r="O49" s="21" t="s">
        <v>91</v>
      </c>
      <c r="P49" s="21" t="s">
        <v>92</v>
      </c>
      <c r="Q49" s="21" t="s">
        <v>91</v>
      </c>
      <c r="R49" s="21" t="s">
        <v>92</v>
      </c>
      <c r="S49" s="21" t="s">
        <v>91</v>
      </c>
      <c r="T49" s="21" t="s">
        <v>92</v>
      </c>
      <c r="AI49" s="39" t="s">
        <v>91</v>
      </c>
      <c r="AJ49" s="39" t="s">
        <v>92</v>
      </c>
      <c r="AK49" s="39" t="s">
        <v>91</v>
      </c>
      <c r="AL49" s="39" t="s">
        <v>92</v>
      </c>
    </row>
    <row r="50" spans="2:38" x14ac:dyDescent="0.25">
      <c r="B50" s="8">
        <v>1</v>
      </c>
      <c r="C50" s="15" t="s">
        <v>84</v>
      </c>
      <c r="D50" s="8">
        <f>D39</f>
        <v>10</v>
      </c>
      <c r="E50" s="8">
        <f t="shared" ref="E50:F50" si="40">E39</f>
        <v>6</v>
      </c>
      <c r="F50" s="8">
        <f t="shared" si="40"/>
        <v>4</v>
      </c>
      <c r="G50" s="28">
        <f>'Parte 2.4'!R8*2</f>
        <v>5.666666666666667</v>
      </c>
      <c r="H50" s="28">
        <f>'Parte 2.4'!S8*2</f>
        <v>7.5</v>
      </c>
      <c r="I50" s="28">
        <f>'Parte 2.4'!R19*2</f>
        <v>6</v>
      </c>
      <c r="J50" s="28">
        <f>'Parte 2.4'!S19*2</f>
        <v>6.5</v>
      </c>
      <c r="K50" s="28">
        <f>'Parte 2.4'!R30*2</f>
        <v>5.333333333333333</v>
      </c>
      <c r="L50" s="28">
        <f>'Parte 2.4'!S30*2</f>
        <v>7.5</v>
      </c>
      <c r="M50" s="28">
        <f>'Parte 2.4'!R41*2</f>
        <v>5.333333333333333</v>
      </c>
      <c r="N50" s="28">
        <f>'Parte 2.4'!S41*2</f>
        <v>7.5</v>
      </c>
      <c r="O50" s="28">
        <f>'Parte 2.4'!R52*2</f>
        <v>5.666666666666667</v>
      </c>
      <c r="P50" s="28">
        <f>'Parte 2.4'!S52*2</f>
        <v>8</v>
      </c>
      <c r="Q50" s="28">
        <f>'Parte 2.4'!R63*2</f>
        <v>0</v>
      </c>
      <c r="R50" s="28">
        <f>'Parte 2.4'!S63*2</f>
        <v>0</v>
      </c>
      <c r="S50" s="28">
        <f>'Parte 2.4'!R74*2</f>
        <v>6</v>
      </c>
      <c r="T50" s="28">
        <f>'Parte 2.4'!S74*2</f>
        <v>8</v>
      </c>
      <c r="AI50" s="8">
        <f>E50</f>
        <v>6</v>
      </c>
      <c r="AJ50" s="8">
        <f>F50</f>
        <v>4</v>
      </c>
      <c r="AK50" s="28">
        <f>(G50+I50+K50+M50+O50+Q50+S50)/7</f>
        <v>4.8571428571428568</v>
      </c>
      <c r="AL50" s="28">
        <f>(H50+J50+L50+N50+P50+R50+T50)/7</f>
        <v>6.4285714285714288</v>
      </c>
    </row>
    <row r="51" spans="2:38" x14ac:dyDescent="0.25">
      <c r="B51" s="8">
        <v>2</v>
      </c>
      <c r="C51" s="16" t="s">
        <v>83</v>
      </c>
      <c r="D51" s="8">
        <f t="shared" ref="D51:F51" si="41">D40</f>
        <v>5</v>
      </c>
      <c r="E51" s="8">
        <f t="shared" si="41"/>
        <v>3</v>
      </c>
      <c r="F51" s="8">
        <f t="shared" si="41"/>
        <v>2</v>
      </c>
      <c r="G51" s="28">
        <f>'Parte 2.4'!R9*2</f>
        <v>4.666666666666667</v>
      </c>
      <c r="H51" s="28">
        <f>'Parte 2.4'!S9*2</f>
        <v>9</v>
      </c>
      <c r="I51" s="28">
        <f>'Parte 2.4'!R20*2</f>
        <v>4.666666666666667</v>
      </c>
      <c r="J51" s="28">
        <f>'Parte 2.4'!S20*2</f>
        <v>6</v>
      </c>
      <c r="K51" s="28">
        <f>'Parte 2.4'!R31*2</f>
        <v>4.666666666666667</v>
      </c>
      <c r="L51" s="28">
        <f>'Parte 2.4'!S31*2</f>
        <v>9</v>
      </c>
      <c r="M51" s="28">
        <f>'Parte 2.4'!R42*2</f>
        <v>4.666666666666667</v>
      </c>
      <c r="N51" s="28">
        <f>'Parte 2.4'!S42*2</f>
        <v>9</v>
      </c>
      <c r="O51" s="28">
        <f>'Parte 2.4'!R53*2</f>
        <v>4.666666666666667</v>
      </c>
      <c r="P51" s="28">
        <f>'Parte 2.4'!S53*2</f>
        <v>7</v>
      </c>
      <c r="Q51" s="28">
        <f>'Parte 2.4'!R64*2</f>
        <v>4.666666666666667</v>
      </c>
      <c r="R51" s="28">
        <f>'Parte 2.4'!S64*2</f>
        <v>9</v>
      </c>
      <c r="S51" s="28">
        <f>'Parte 2.4'!R75*2</f>
        <v>4.666666666666667</v>
      </c>
      <c r="T51" s="28">
        <f>'Parte 2.4'!S75*2</f>
        <v>9</v>
      </c>
      <c r="AI51" s="8">
        <f t="shared" ref="AI51:AI56" si="42">E51</f>
        <v>3</v>
      </c>
      <c r="AJ51" s="8">
        <f t="shared" ref="AJ51:AJ56" si="43">F51</f>
        <v>2</v>
      </c>
      <c r="AK51" s="28">
        <f t="shared" ref="AK51:AK56" si="44">(G51+I51+K51+M51+O51+Q51+S51)/7</f>
        <v>4.666666666666667</v>
      </c>
      <c r="AL51" s="28">
        <f t="shared" ref="AL51:AL56" si="45">(H51+J51+L51+N51+P51+R51+T51)/7</f>
        <v>8.2857142857142865</v>
      </c>
    </row>
    <row r="52" spans="2:38" x14ac:dyDescent="0.25">
      <c r="B52" s="8">
        <v>3</v>
      </c>
      <c r="C52" s="16" t="s">
        <v>78</v>
      </c>
      <c r="D52" s="8">
        <f t="shared" ref="D52:F52" si="46">D41</f>
        <v>17</v>
      </c>
      <c r="E52" s="8">
        <f t="shared" si="46"/>
        <v>13</v>
      </c>
      <c r="F52" s="8">
        <f t="shared" si="46"/>
        <v>4</v>
      </c>
      <c r="G52" s="28">
        <f>'Parte 2.4'!R10*2</f>
        <v>6</v>
      </c>
      <c r="H52" s="28">
        <f>'Parte 2.4'!S10*2</f>
        <v>6.5</v>
      </c>
      <c r="I52" s="28">
        <f>'Parte 2.4'!R21*2</f>
        <v>5.5384615384615383</v>
      </c>
      <c r="J52" s="28">
        <f>'Parte 2.4'!S21*2</f>
        <v>7</v>
      </c>
      <c r="K52" s="28">
        <f>'Parte 2.4'!R32*2</f>
        <v>5.6923076923076925</v>
      </c>
      <c r="L52" s="28">
        <f>'Parte 2.4'!S32*2</f>
        <v>6</v>
      </c>
      <c r="M52" s="28">
        <f>'Parte 2.4'!R43*2</f>
        <v>5.5384615384615383</v>
      </c>
      <c r="N52" s="28">
        <f>'Parte 2.4'!S43*2</f>
        <v>6.5</v>
      </c>
      <c r="O52" s="28">
        <f>'Parte 2.4'!R54*2</f>
        <v>6.1538461538461542</v>
      </c>
      <c r="P52" s="28">
        <f>'Parte 2.4'!S54*2</f>
        <v>7</v>
      </c>
      <c r="Q52" s="28">
        <f>'Parte 2.4'!R65*2</f>
        <v>6.1538461538461542</v>
      </c>
      <c r="R52" s="28">
        <f>'Parte 2.4'!S65*2</f>
        <v>7.5</v>
      </c>
      <c r="S52" s="28">
        <f>'Parte 2.4'!R76*2</f>
        <v>5.8461538461538458</v>
      </c>
      <c r="T52" s="28">
        <f>'Parte 2.4'!S76*2</f>
        <v>7</v>
      </c>
      <c r="AI52" s="8">
        <f t="shared" si="42"/>
        <v>13</v>
      </c>
      <c r="AJ52" s="8">
        <f t="shared" si="43"/>
        <v>4</v>
      </c>
      <c r="AK52" s="28">
        <f t="shared" si="44"/>
        <v>5.8461538461538458</v>
      </c>
      <c r="AL52" s="28">
        <f t="shared" si="45"/>
        <v>6.7857142857142856</v>
      </c>
    </row>
    <row r="53" spans="2:38" x14ac:dyDescent="0.25">
      <c r="B53" s="8">
        <v>4</v>
      </c>
      <c r="C53" s="16" t="s">
        <v>86</v>
      </c>
      <c r="D53" s="8">
        <f t="shared" ref="D53:F53" si="47">D42</f>
        <v>13</v>
      </c>
      <c r="E53" s="8">
        <f t="shared" si="47"/>
        <v>0</v>
      </c>
      <c r="F53" s="8">
        <f t="shared" si="47"/>
        <v>13</v>
      </c>
      <c r="G53" s="28">
        <f>'Parte 2.4'!R11*2</f>
        <v>0</v>
      </c>
      <c r="H53" s="28">
        <f>'Parte 2.4'!S11*2</f>
        <v>7.0769230769230766</v>
      </c>
      <c r="I53" s="28">
        <f>'Parte 2.4'!R22*2</f>
        <v>0</v>
      </c>
      <c r="J53" s="28">
        <f>'Parte 2.4'!S22*2</f>
        <v>6.4615384615384617</v>
      </c>
      <c r="K53" s="28">
        <f>'Parte 2.4'!R33*2</f>
        <v>0</v>
      </c>
      <c r="L53" s="28">
        <f>'Parte 2.4'!S33*2</f>
        <v>6</v>
      </c>
      <c r="M53" s="28">
        <f>'Parte 2.4'!R44*2</f>
        <v>0</v>
      </c>
      <c r="N53" s="28">
        <f>'Parte 2.4'!S44*2</f>
        <v>6.3076923076923075</v>
      </c>
      <c r="O53" s="28">
        <f>'Parte 2.4'!R55*2</f>
        <v>0</v>
      </c>
      <c r="P53" s="28">
        <f>'Parte 2.4'!S55*2</f>
        <v>6.7692307692307692</v>
      </c>
      <c r="Q53" s="28">
        <f>'Parte 2.4'!R66*2</f>
        <v>0</v>
      </c>
      <c r="R53" s="28">
        <f>'Parte 2.4'!S66*2</f>
        <v>7.5384615384615383</v>
      </c>
      <c r="S53" s="28">
        <f>'Parte 2.4'!R77*2</f>
        <v>0</v>
      </c>
      <c r="T53" s="28">
        <f>'Parte 2.4'!S77*2</f>
        <v>6.4615384615384617</v>
      </c>
      <c r="AI53" s="8">
        <f t="shared" si="42"/>
        <v>0</v>
      </c>
      <c r="AJ53" s="8">
        <f t="shared" si="43"/>
        <v>13</v>
      </c>
      <c r="AK53" s="28">
        <f t="shared" si="44"/>
        <v>0</v>
      </c>
      <c r="AL53" s="28">
        <f t="shared" si="45"/>
        <v>6.6593406593406588</v>
      </c>
    </row>
    <row r="54" spans="2:38" x14ac:dyDescent="0.25">
      <c r="B54" s="8">
        <v>5</v>
      </c>
      <c r="C54" s="13" t="s">
        <v>68</v>
      </c>
      <c r="D54" s="8">
        <f t="shared" ref="D54:F54" si="48">D43</f>
        <v>16</v>
      </c>
      <c r="E54" s="8">
        <f t="shared" si="48"/>
        <v>9</v>
      </c>
      <c r="F54" s="8">
        <f t="shared" si="48"/>
        <v>7</v>
      </c>
      <c r="G54" s="28">
        <f>'Parte 2.4'!R12*2</f>
        <v>8.6666666666666661</v>
      </c>
      <c r="H54" s="28">
        <f>'Parte 2.4'!S12*2</f>
        <v>8</v>
      </c>
      <c r="I54" s="28">
        <f>'Parte 2.4'!R23*2</f>
        <v>8.4444444444444446</v>
      </c>
      <c r="J54" s="28">
        <f>'Parte 2.4'!S23*2</f>
        <v>7.1428571428571432</v>
      </c>
      <c r="K54" s="28">
        <f>'Parte 2.4'!R34*2</f>
        <v>8.2222222222222214</v>
      </c>
      <c r="L54" s="28">
        <f>'Parte 2.4'!S34*2</f>
        <v>7.1428571428571432</v>
      </c>
      <c r="M54" s="28">
        <f>'Parte 2.4'!R45*2</f>
        <v>8.4444444444444446</v>
      </c>
      <c r="N54" s="28">
        <f>'Parte 2.4'!S45*2</f>
        <v>7.1428571428571432</v>
      </c>
      <c r="O54" s="28">
        <f>'Parte 2.4'!R56*2</f>
        <v>8.4444444444444446</v>
      </c>
      <c r="P54" s="28">
        <f>'Parte 2.4'!S56*2</f>
        <v>7.1428571428571432</v>
      </c>
      <c r="Q54" s="28">
        <f>'Parte 2.4'!R67*2</f>
        <v>8.6666666666666661</v>
      </c>
      <c r="R54" s="28">
        <f>'Parte 2.4'!S67*2</f>
        <v>7.1428571428571432</v>
      </c>
      <c r="S54" s="28">
        <f>'Parte 2.4'!R78*2</f>
        <v>9.1111111111111107</v>
      </c>
      <c r="T54" s="28">
        <f>'Parte 2.4'!S78*2</f>
        <v>7.7142857142857144</v>
      </c>
      <c r="AI54" s="8">
        <f t="shared" si="42"/>
        <v>9</v>
      </c>
      <c r="AJ54" s="8">
        <f t="shared" si="43"/>
        <v>7</v>
      </c>
      <c r="AK54" s="28">
        <f t="shared" si="44"/>
        <v>8.5714285714285712</v>
      </c>
      <c r="AL54" s="28">
        <f t="shared" si="45"/>
        <v>7.3469387755102042</v>
      </c>
    </row>
    <row r="55" spans="2:38" x14ac:dyDescent="0.25">
      <c r="B55" s="8">
        <v>6</v>
      </c>
      <c r="C55" s="16" t="s">
        <v>81</v>
      </c>
      <c r="D55" s="8">
        <f t="shared" ref="D55:F55" si="49">D44</f>
        <v>12</v>
      </c>
      <c r="E55" s="8">
        <f t="shared" si="49"/>
        <v>7</v>
      </c>
      <c r="F55" s="8">
        <f t="shared" si="49"/>
        <v>5</v>
      </c>
      <c r="G55" s="28">
        <f>'Parte 2.4'!R13*2</f>
        <v>7.7142857142857144</v>
      </c>
      <c r="H55" s="28">
        <f>'Parte 2.4'!S13*2</f>
        <v>6.4</v>
      </c>
      <c r="I55" s="28">
        <f>'Parte 2.4'!R24*2</f>
        <v>6.2857142857142856</v>
      </c>
      <c r="J55" s="28">
        <f>'Parte 2.4'!S24*2</f>
        <v>6.4</v>
      </c>
      <c r="K55" s="28">
        <f>'Parte 2.4'!R35*2</f>
        <v>6.8571428571428568</v>
      </c>
      <c r="L55" s="28">
        <f>'Parte 2.4'!S35*2</f>
        <v>6.4</v>
      </c>
      <c r="M55" s="28">
        <f>'Parte 2.4'!R46*2</f>
        <v>6.8571428571428568</v>
      </c>
      <c r="N55" s="28">
        <f>'Parte 2.4'!S46*2</f>
        <v>6.4</v>
      </c>
      <c r="O55" s="28">
        <f>'Parte 2.4'!R57*2</f>
        <v>5.7142857142857144</v>
      </c>
      <c r="P55" s="28">
        <f>'Parte 2.4'!S57*2</f>
        <v>6.4</v>
      </c>
      <c r="Q55" s="28">
        <f>'Parte 2.4'!R68*2</f>
        <v>7.7142857142857144</v>
      </c>
      <c r="R55" s="28">
        <f>'Parte 2.4'!S68*2</f>
        <v>6.4</v>
      </c>
      <c r="S55" s="28">
        <f>'Parte 2.4'!R79*2</f>
        <v>7.4285714285714288</v>
      </c>
      <c r="T55" s="28">
        <f>'Parte 2.4'!S79*2</f>
        <v>6.8</v>
      </c>
      <c r="AI55" s="8">
        <f t="shared" si="42"/>
        <v>7</v>
      </c>
      <c r="AJ55" s="8">
        <f t="shared" si="43"/>
        <v>5</v>
      </c>
      <c r="AK55" s="28">
        <f t="shared" si="44"/>
        <v>6.9387755102040822</v>
      </c>
      <c r="AL55" s="28">
        <f t="shared" si="45"/>
        <v>6.4571428571428564</v>
      </c>
    </row>
    <row r="56" spans="2:38" x14ac:dyDescent="0.25">
      <c r="B56" s="8">
        <v>7</v>
      </c>
      <c r="C56" s="16" t="s">
        <v>82</v>
      </c>
      <c r="D56" s="8">
        <f t="shared" ref="D56:F56" si="50">D45</f>
        <v>13</v>
      </c>
      <c r="E56" s="8">
        <f t="shared" si="50"/>
        <v>8</v>
      </c>
      <c r="F56" s="8">
        <f t="shared" si="50"/>
        <v>5</v>
      </c>
      <c r="G56" s="28">
        <f>'Parte 2.4'!R14*2</f>
        <v>6</v>
      </c>
      <c r="H56" s="28">
        <f>'Parte 2.4'!S14*2</f>
        <v>5.6</v>
      </c>
      <c r="I56" s="28">
        <f>'Parte 2.4'!R25*2</f>
        <v>6</v>
      </c>
      <c r="J56" s="28">
        <f>'Parte 2.4'!S25*2</f>
        <v>6.4</v>
      </c>
      <c r="K56" s="28">
        <f>'Parte 2.4'!R36*2</f>
        <v>6</v>
      </c>
      <c r="L56" s="28">
        <f>'Parte 2.4'!S36*2</f>
        <v>5.2</v>
      </c>
      <c r="M56" s="28">
        <f>'Parte 2.4'!R47*2</f>
        <v>6.25</v>
      </c>
      <c r="N56" s="28">
        <f>'Parte 2.4'!S47*2</f>
        <v>5.2</v>
      </c>
      <c r="O56" s="28">
        <f>'Parte 2.4'!R58*2</f>
        <v>7</v>
      </c>
      <c r="P56" s="28">
        <f>'Parte 2.4'!S58*2</f>
        <v>6.4</v>
      </c>
      <c r="Q56" s="28">
        <f>'Parte 2.4'!R69*2</f>
        <v>6.75</v>
      </c>
      <c r="R56" s="28">
        <f>'Parte 2.4'!S69*2</f>
        <v>5.2</v>
      </c>
      <c r="S56" s="28">
        <f>'Parte 2.4'!R80*2</f>
        <v>5.75</v>
      </c>
      <c r="T56" s="28">
        <f>'Parte 2.4'!S80*2</f>
        <v>5.2</v>
      </c>
      <c r="AI56" s="8">
        <f t="shared" si="42"/>
        <v>8</v>
      </c>
      <c r="AJ56" s="8">
        <f t="shared" si="43"/>
        <v>5</v>
      </c>
      <c r="AK56" s="28">
        <f t="shared" si="44"/>
        <v>6.25</v>
      </c>
      <c r="AL56" s="28">
        <f t="shared" si="45"/>
        <v>5.6000000000000005</v>
      </c>
    </row>
    <row r="57" spans="2:38" x14ac:dyDescent="0.25">
      <c r="D57" s="33"/>
      <c r="E57" s="50" t="s">
        <v>124</v>
      </c>
      <c r="F57" s="50"/>
      <c r="G57" s="35">
        <f>'Parte 2.4'!R15*2</f>
        <v>5.5306122448979593</v>
      </c>
      <c r="H57" s="35">
        <f>'Parte 2.4'!S15*2</f>
        <v>7.1538461538461542</v>
      </c>
      <c r="I57" s="35">
        <f>'Parte 2.4'!R26*2</f>
        <v>5.2764695621838476</v>
      </c>
      <c r="J57" s="35">
        <f>'Parte 2.4'!S26*2</f>
        <v>6.5577708006279432</v>
      </c>
      <c r="K57" s="35">
        <f>'Parte 2.4'!R37*2</f>
        <v>5.2530961102389666</v>
      </c>
      <c r="L57" s="35">
        <f>'Parte 2.4'!S37*2</f>
        <v>6.7489795918367355</v>
      </c>
      <c r="M57" s="35">
        <f>'Parte 2.4'!R48*2</f>
        <v>5.2985784057212628</v>
      </c>
      <c r="N57" s="35">
        <f>'Parte 2.4'!S48*2</f>
        <v>6.8643642072213504</v>
      </c>
      <c r="O57" s="35">
        <f>'Parte 2.4'!R59*2</f>
        <v>5.3779870922728064</v>
      </c>
      <c r="P57" s="35">
        <f>'Parte 2.4'!S59*2</f>
        <v>6.9588697017268446</v>
      </c>
      <c r="Q57" s="35">
        <f>'Parte 2.4'!R70*2</f>
        <v>4.8502093144950296</v>
      </c>
      <c r="R57" s="35">
        <f>'Parte 2.4'!S70*2</f>
        <v>6.1116169544740986</v>
      </c>
      <c r="S57" s="35">
        <f>'Parte 2.4'!R81*2</f>
        <v>5.5432147217861507</v>
      </c>
      <c r="T57" s="35">
        <f>'Parte 2.4'!S81*2</f>
        <v>7.1679748822605962</v>
      </c>
      <c r="AI57" s="40">
        <f>SUM(AI50:AI56)</f>
        <v>46</v>
      </c>
      <c r="AJ57" s="40">
        <f>SUM(AJ50:AJ56)</f>
        <v>40</v>
      </c>
      <c r="AK57" s="35">
        <f>(G57+I57+K57+M57+O57+Q57+S57)/7</f>
        <v>5.304309635942289</v>
      </c>
      <c r="AL57" s="35">
        <f>(H57+J57+L57+N57+P57+R57+T57)/7</f>
        <v>6.7947746131419606</v>
      </c>
    </row>
    <row r="59" spans="2:38" x14ac:dyDescent="0.25">
      <c r="B59" s="44" t="s">
        <v>89</v>
      </c>
      <c r="C59" s="44" t="s">
        <v>248</v>
      </c>
      <c r="D59" s="44" t="s">
        <v>90</v>
      </c>
      <c r="E59" s="44" t="s">
        <v>91</v>
      </c>
      <c r="F59" s="44" t="s">
        <v>92</v>
      </c>
      <c r="G59" s="41" t="s">
        <v>215</v>
      </c>
      <c r="H59" s="41"/>
      <c r="I59" s="41" t="s">
        <v>216</v>
      </c>
      <c r="J59" s="41"/>
      <c r="K59" s="41" t="s">
        <v>217</v>
      </c>
      <c r="L59" s="41"/>
      <c r="M59" s="41" t="s">
        <v>218</v>
      </c>
      <c r="N59" s="41"/>
      <c r="O59" s="41" t="s">
        <v>219</v>
      </c>
      <c r="P59" s="41"/>
      <c r="Q59" s="41" t="s">
        <v>220</v>
      </c>
      <c r="R59" s="41"/>
      <c r="AI59" s="44" t="s">
        <v>244</v>
      </c>
      <c r="AJ59" s="44"/>
      <c r="AK59" s="49" t="s">
        <v>245</v>
      </c>
      <c r="AL59" s="49"/>
    </row>
    <row r="60" spans="2:38" x14ac:dyDescent="0.25">
      <c r="B60" s="44"/>
      <c r="C60" s="44"/>
      <c r="D60" s="44"/>
      <c r="E60" s="44"/>
      <c r="F60" s="44"/>
      <c r="G60" s="21" t="s">
        <v>91</v>
      </c>
      <c r="H60" s="21" t="s">
        <v>92</v>
      </c>
      <c r="I60" s="21" t="s">
        <v>91</v>
      </c>
      <c r="J60" s="21" t="s">
        <v>92</v>
      </c>
      <c r="K60" s="21" t="s">
        <v>91</v>
      </c>
      <c r="L60" s="21" t="s">
        <v>92</v>
      </c>
      <c r="M60" s="21" t="s">
        <v>91</v>
      </c>
      <c r="N60" s="21" t="s">
        <v>92</v>
      </c>
      <c r="O60" s="21" t="s">
        <v>91</v>
      </c>
      <c r="P60" s="21" t="s">
        <v>92</v>
      </c>
      <c r="Q60" s="21" t="s">
        <v>91</v>
      </c>
      <c r="R60" s="21" t="s">
        <v>92</v>
      </c>
      <c r="AI60" s="39" t="s">
        <v>91</v>
      </c>
      <c r="AJ60" s="39" t="s">
        <v>92</v>
      </c>
      <c r="AK60" s="39" t="s">
        <v>91</v>
      </c>
      <c r="AL60" s="39" t="s">
        <v>92</v>
      </c>
    </row>
    <row r="61" spans="2:38" x14ac:dyDescent="0.25">
      <c r="B61" s="8">
        <v>1</v>
      </c>
      <c r="C61" s="15" t="s">
        <v>84</v>
      </c>
      <c r="D61" s="8">
        <f>D50</f>
        <v>10</v>
      </c>
      <c r="E61" s="8">
        <f t="shared" ref="E61:F61" si="51">E50</f>
        <v>6</v>
      </c>
      <c r="F61" s="8">
        <f t="shared" si="51"/>
        <v>4</v>
      </c>
      <c r="G61" s="28">
        <f>'Parte 2.5'!R8*2</f>
        <v>8</v>
      </c>
      <c r="H61" s="28">
        <f>'Parte 2.5'!S8*2</f>
        <v>7</v>
      </c>
      <c r="I61" s="28">
        <f>'Parte 2.5'!R19*2</f>
        <v>7.333333333333333</v>
      </c>
      <c r="J61" s="28">
        <f>'Parte 2.5'!S19*2</f>
        <v>6.5</v>
      </c>
      <c r="K61" s="28">
        <f>'Parte 2.5'!R30*2</f>
        <v>7.333333333333333</v>
      </c>
      <c r="L61" s="28">
        <f>'Parte 2.5'!S30*2</f>
        <v>8</v>
      </c>
      <c r="M61" s="28">
        <f>'Parte 2.5'!R41*2</f>
        <v>8</v>
      </c>
      <c r="N61" s="28">
        <f>'Parte 2.5'!S41*2</f>
        <v>8</v>
      </c>
      <c r="O61" s="28">
        <f>'Parte 2.5'!R52*2</f>
        <v>7.666666666666667</v>
      </c>
      <c r="P61" s="28">
        <f>'Parte 2.5'!S52*2</f>
        <v>8</v>
      </c>
      <c r="Q61" s="28">
        <f>'Parte 2.5'!R63*2</f>
        <v>7.666666666666667</v>
      </c>
      <c r="R61" s="28">
        <f>'Parte 2.5'!S63*2</f>
        <v>8</v>
      </c>
      <c r="AI61" s="8">
        <f>E61</f>
        <v>6</v>
      </c>
      <c r="AJ61" s="8">
        <f>F61</f>
        <v>4</v>
      </c>
      <c r="AK61" s="28">
        <f>(G61+I61+K61+M61+O61+Q61)/6</f>
        <v>7.6666666666666652</v>
      </c>
      <c r="AL61" s="28">
        <f>(H61+J61+L61+N61+P61+R61)/6</f>
        <v>7.583333333333333</v>
      </c>
    </row>
    <row r="62" spans="2:38" x14ac:dyDescent="0.25">
      <c r="B62" s="8">
        <v>2</v>
      </c>
      <c r="C62" s="16" t="s">
        <v>83</v>
      </c>
      <c r="D62" s="8">
        <f t="shared" ref="D62:F62" si="52">D51</f>
        <v>5</v>
      </c>
      <c r="E62" s="8">
        <f t="shared" si="52"/>
        <v>3</v>
      </c>
      <c r="F62" s="8">
        <f t="shared" si="52"/>
        <v>2</v>
      </c>
      <c r="G62" s="28">
        <f>'Parte 2.5'!R9*2</f>
        <v>8.6666666666666661</v>
      </c>
      <c r="H62" s="28">
        <f>'Parte 2.5'!S9*2</f>
        <v>5</v>
      </c>
      <c r="I62" s="28">
        <f>'Parte 2.5'!R20*2</f>
        <v>6.666666666666667</v>
      </c>
      <c r="J62" s="28">
        <f>'Parte 2.5'!S20*2</f>
        <v>5</v>
      </c>
      <c r="K62" s="28">
        <f>'Parte 2.5'!R31*2</f>
        <v>8</v>
      </c>
      <c r="L62" s="28">
        <f>'Parte 2.5'!S31*2</f>
        <v>8</v>
      </c>
      <c r="M62" s="28">
        <f>'Parte 2.5'!R42*2</f>
        <v>9.3333333333333339</v>
      </c>
      <c r="N62" s="28">
        <f>'Parte 2.5'!S42*2</f>
        <v>10</v>
      </c>
      <c r="O62" s="28">
        <f>'Parte 2.5'!R53*2</f>
        <v>8</v>
      </c>
      <c r="P62" s="28">
        <f>'Parte 2.5'!S53*2</f>
        <v>9</v>
      </c>
      <c r="Q62" s="28">
        <f>'Parte 2.5'!R64*2</f>
        <v>8</v>
      </c>
      <c r="R62" s="28">
        <f>'Parte 2.5'!S64*2</f>
        <v>6</v>
      </c>
      <c r="AI62" s="8">
        <f t="shared" ref="AI62:AI67" si="53">E62</f>
        <v>3</v>
      </c>
      <c r="AJ62" s="8">
        <f t="shared" ref="AJ62:AJ67" si="54">F62</f>
        <v>2</v>
      </c>
      <c r="AK62" s="28">
        <f t="shared" ref="AK62:AK68" si="55">(G62+I62+K62+M62+O62+Q62)/6</f>
        <v>8.1111111111111107</v>
      </c>
      <c r="AL62" s="28">
        <f t="shared" ref="AL62:AL68" si="56">(H62+J62+L62+N62+P62+R62)/6</f>
        <v>7.166666666666667</v>
      </c>
    </row>
    <row r="63" spans="2:38" x14ac:dyDescent="0.25">
      <c r="B63" s="8">
        <v>3</v>
      </c>
      <c r="C63" s="16" t="s">
        <v>78</v>
      </c>
      <c r="D63" s="8">
        <f t="shared" ref="D63:F63" si="57">D52</f>
        <v>17</v>
      </c>
      <c r="E63" s="8">
        <f t="shared" si="57"/>
        <v>13</v>
      </c>
      <c r="F63" s="8">
        <f t="shared" si="57"/>
        <v>4</v>
      </c>
      <c r="G63" s="28">
        <f>'Parte 2.5'!R10*2</f>
        <v>6.4615384615384617</v>
      </c>
      <c r="H63" s="28">
        <f>'Parte 2.5'!S10*2</f>
        <v>7</v>
      </c>
      <c r="I63" s="28">
        <f>'Parte 2.5'!R21*2</f>
        <v>6.3076923076923075</v>
      </c>
      <c r="J63" s="28">
        <f>'Parte 2.5'!S21*2</f>
        <v>6.5</v>
      </c>
      <c r="K63" s="28">
        <f>'Parte 2.5'!R32*2</f>
        <v>6.615384615384615</v>
      </c>
      <c r="L63" s="28">
        <f>'Parte 2.5'!S32*2</f>
        <v>7</v>
      </c>
      <c r="M63" s="28">
        <f>'Parte 2.5'!R43*2</f>
        <v>6.7692307692307692</v>
      </c>
      <c r="N63" s="28">
        <f>'Parte 2.5'!S43*2</f>
        <v>7.5</v>
      </c>
      <c r="O63" s="28">
        <f>'Parte 2.5'!R54*2</f>
        <v>6.7692307692307692</v>
      </c>
      <c r="P63" s="28">
        <f>'Parte 2.5'!S54*2</f>
        <v>6</v>
      </c>
      <c r="Q63" s="28">
        <f>'Parte 2.5'!R65*2</f>
        <v>6.4615384615384617</v>
      </c>
      <c r="R63" s="28">
        <f>'Parte 2.5'!S65*2</f>
        <v>5.5</v>
      </c>
      <c r="AI63" s="8">
        <f t="shared" si="53"/>
        <v>13</v>
      </c>
      <c r="AJ63" s="8">
        <f t="shared" si="54"/>
        <v>4</v>
      </c>
      <c r="AK63" s="28">
        <f t="shared" si="55"/>
        <v>6.5641025641025648</v>
      </c>
      <c r="AL63" s="28">
        <f t="shared" si="56"/>
        <v>6.583333333333333</v>
      </c>
    </row>
    <row r="64" spans="2:38" x14ac:dyDescent="0.25">
      <c r="B64" s="8">
        <v>4</v>
      </c>
      <c r="C64" s="16" t="s">
        <v>86</v>
      </c>
      <c r="D64" s="8">
        <f t="shared" ref="D64:F64" si="58">D53</f>
        <v>13</v>
      </c>
      <c r="E64" s="8">
        <f t="shared" si="58"/>
        <v>0</v>
      </c>
      <c r="F64" s="8">
        <f t="shared" si="58"/>
        <v>13</v>
      </c>
      <c r="G64" s="28">
        <f>'Parte 2.5'!R11*2</f>
        <v>0</v>
      </c>
      <c r="H64" s="28">
        <f>'Parte 2.5'!S11*2</f>
        <v>6</v>
      </c>
      <c r="I64" s="28">
        <f>'Parte 2.5'!R22*2</f>
        <v>0</v>
      </c>
      <c r="J64" s="28">
        <f>'Parte 2.5'!S22*2</f>
        <v>6</v>
      </c>
      <c r="K64" s="28">
        <f>'Parte 2.5'!R33*2</f>
        <v>0</v>
      </c>
      <c r="L64" s="28">
        <f>'Parte 2.5'!S33*2</f>
        <v>7.6923076923076925</v>
      </c>
      <c r="M64" s="28">
        <f>'Parte 2.5'!R44*2</f>
        <v>0</v>
      </c>
      <c r="N64" s="28">
        <f>'Parte 2.5'!S44*2</f>
        <v>7.0769230769230766</v>
      </c>
      <c r="O64" s="28">
        <f>'Parte 2.5'!R55*2</f>
        <v>0</v>
      </c>
      <c r="P64" s="28">
        <f>'Parte 2.5'!S55*2</f>
        <v>6.9230769230769234</v>
      </c>
      <c r="Q64" s="28">
        <f>'Parte 2.5'!R66*2</f>
        <v>0</v>
      </c>
      <c r="R64" s="28">
        <f>'Parte 2.5'!S66*2</f>
        <v>5.8461538461538458</v>
      </c>
      <c r="AI64" s="8">
        <f t="shared" si="53"/>
        <v>0</v>
      </c>
      <c r="AJ64" s="8">
        <f t="shared" si="54"/>
        <v>13</v>
      </c>
      <c r="AK64" s="28">
        <f t="shared" si="55"/>
        <v>0</v>
      </c>
      <c r="AL64" s="28">
        <f t="shared" si="56"/>
        <v>6.5897435897435903</v>
      </c>
    </row>
    <row r="65" spans="2:38" x14ac:dyDescent="0.25">
      <c r="B65" s="8">
        <v>5</v>
      </c>
      <c r="C65" s="13" t="s">
        <v>68</v>
      </c>
      <c r="D65" s="8">
        <f t="shared" ref="D65:F65" si="59">D54</f>
        <v>16</v>
      </c>
      <c r="E65" s="8">
        <f t="shared" si="59"/>
        <v>9</v>
      </c>
      <c r="F65" s="8">
        <f t="shared" si="59"/>
        <v>7</v>
      </c>
      <c r="G65" s="28">
        <f>'Parte 2.5'!R12*2</f>
        <v>8</v>
      </c>
      <c r="H65" s="28">
        <f>'Parte 2.5'!S12*2</f>
        <v>6.2857142857142856</v>
      </c>
      <c r="I65" s="28">
        <f>'Parte 2.5'!R23*2</f>
        <v>7.7777777777777777</v>
      </c>
      <c r="J65" s="28">
        <f>'Parte 2.5'!S23*2</f>
        <v>8</v>
      </c>
      <c r="K65" s="28">
        <f>'Parte 2.5'!R34*2</f>
        <v>8.2222222222222214</v>
      </c>
      <c r="L65" s="28">
        <f>'Parte 2.5'!S34*2</f>
        <v>8.2857142857142865</v>
      </c>
      <c r="M65" s="28">
        <f>'Parte 2.5'!R45*2</f>
        <v>8.2222222222222214</v>
      </c>
      <c r="N65" s="28">
        <f>'Parte 2.5'!S45*2</f>
        <v>8</v>
      </c>
      <c r="O65" s="28">
        <f>'Parte 2.5'!R56*2</f>
        <v>7.7777777777777777</v>
      </c>
      <c r="P65" s="28">
        <f>'Parte 2.5'!S56*2</f>
        <v>7.1428571428571432</v>
      </c>
      <c r="Q65" s="28">
        <f>'Parte 2.5'!R67*2</f>
        <v>6.8888888888888893</v>
      </c>
      <c r="R65" s="28">
        <f>'Parte 2.5'!S67*2</f>
        <v>7.7142857142857144</v>
      </c>
      <c r="AI65" s="8">
        <f t="shared" si="53"/>
        <v>9</v>
      </c>
      <c r="AJ65" s="8">
        <f t="shared" si="54"/>
        <v>7</v>
      </c>
      <c r="AK65" s="28">
        <f t="shared" si="55"/>
        <v>7.814814814814814</v>
      </c>
      <c r="AL65" s="28">
        <f t="shared" si="56"/>
        <v>7.5714285714285721</v>
      </c>
    </row>
    <row r="66" spans="2:38" x14ac:dyDescent="0.25">
      <c r="B66" s="8">
        <v>6</v>
      </c>
      <c r="C66" s="16" t="s">
        <v>81</v>
      </c>
      <c r="D66" s="8">
        <f t="shared" ref="D66:F66" si="60">D55</f>
        <v>12</v>
      </c>
      <c r="E66" s="8">
        <f t="shared" si="60"/>
        <v>7</v>
      </c>
      <c r="F66" s="8">
        <f t="shared" si="60"/>
        <v>5</v>
      </c>
      <c r="G66" s="28">
        <f>'Parte 2.5'!R13*2</f>
        <v>7.4285714285714288</v>
      </c>
      <c r="H66" s="28">
        <f>'Parte 2.5'!S13*2</f>
        <v>8</v>
      </c>
      <c r="I66" s="28">
        <f>'Parte 2.5'!R24*2</f>
        <v>8</v>
      </c>
      <c r="J66" s="28">
        <f>'Parte 2.5'!S24*2</f>
        <v>8.8000000000000007</v>
      </c>
      <c r="K66" s="28">
        <f>'Parte 2.5'!R35*2</f>
        <v>7.7142857142857144</v>
      </c>
      <c r="L66" s="28">
        <f>'Parte 2.5'!S35*2</f>
        <v>8.4</v>
      </c>
      <c r="M66" s="28">
        <f>'Parte 2.5'!R46*2</f>
        <v>8</v>
      </c>
      <c r="N66" s="28">
        <f>'Parte 2.5'!S46*2</f>
        <v>7.2</v>
      </c>
      <c r="O66" s="28">
        <f>'Parte 2.5'!R57*2</f>
        <v>7.7142857142857144</v>
      </c>
      <c r="P66" s="28">
        <f>'Parte 2.5'!S57*2</f>
        <v>6.8</v>
      </c>
      <c r="Q66" s="28">
        <f>'Parte 2.5'!R68*2</f>
        <v>7.7142857142857144</v>
      </c>
      <c r="R66" s="28">
        <f>'Parte 2.5'!S68*2</f>
        <v>8</v>
      </c>
      <c r="AI66" s="8">
        <f t="shared" si="53"/>
        <v>7</v>
      </c>
      <c r="AJ66" s="8">
        <f t="shared" si="54"/>
        <v>5</v>
      </c>
      <c r="AK66" s="28">
        <f t="shared" si="55"/>
        <v>7.7619047619047619</v>
      </c>
      <c r="AL66" s="28">
        <f t="shared" si="56"/>
        <v>7.8666666666666671</v>
      </c>
    </row>
    <row r="67" spans="2:38" x14ac:dyDescent="0.25">
      <c r="B67" s="8">
        <v>7</v>
      </c>
      <c r="C67" s="16" t="s">
        <v>82</v>
      </c>
      <c r="D67" s="8">
        <f t="shared" ref="D67:F67" si="61">D56</f>
        <v>13</v>
      </c>
      <c r="E67" s="8">
        <f t="shared" si="61"/>
        <v>8</v>
      </c>
      <c r="F67" s="8">
        <f t="shared" si="61"/>
        <v>5</v>
      </c>
      <c r="G67" s="28">
        <f>'Parte 2.5'!R14*2</f>
        <v>7.75</v>
      </c>
      <c r="H67" s="28">
        <f>'Parte 2.5'!S14*2</f>
        <v>7.2</v>
      </c>
      <c r="I67" s="28">
        <f>'Parte 2.5'!R25*2</f>
        <v>8.25</v>
      </c>
      <c r="J67" s="28">
        <f>'Parte 2.5'!S25*2</f>
        <v>6</v>
      </c>
      <c r="K67" s="28">
        <f>'Parte 2.5'!R36*2</f>
        <v>8.25</v>
      </c>
      <c r="L67" s="28">
        <f>'Parte 2.5'!S36*2</f>
        <v>7.6</v>
      </c>
      <c r="M67" s="28">
        <f>'Parte 2.5'!R47*2</f>
        <v>6.75</v>
      </c>
      <c r="N67" s="28">
        <f>'Parte 2.5'!S47*2</f>
        <v>7.6</v>
      </c>
      <c r="O67" s="28">
        <f>'Parte 2.5'!R58*2</f>
        <v>7.25</v>
      </c>
      <c r="P67" s="28">
        <f>'Parte 2.5'!S58*2</f>
        <v>7.2</v>
      </c>
      <c r="Q67" s="28">
        <f>'Parte 2.5'!R69*2</f>
        <v>5.25</v>
      </c>
      <c r="R67" s="28">
        <f>'Parte 2.5'!S69*2</f>
        <v>5.6</v>
      </c>
      <c r="AI67" s="8">
        <f t="shared" si="53"/>
        <v>8</v>
      </c>
      <c r="AJ67" s="8">
        <f t="shared" si="54"/>
        <v>5</v>
      </c>
      <c r="AK67" s="28">
        <f t="shared" si="55"/>
        <v>7.25</v>
      </c>
      <c r="AL67" s="28">
        <f t="shared" si="56"/>
        <v>6.8666666666666671</v>
      </c>
    </row>
    <row r="68" spans="2:38" x14ac:dyDescent="0.25">
      <c r="D68" s="33"/>
      <c r="E68" s="50" t="s">
        <v>124</v>
      </c>
      <c r="F68" s="50"/>
      <c r="G68" s="35">
        <f>'Parte 2.5'!R15*2</f>
        <v>6.6152537938252225</v>
      </c>
      <c r="H68" s="35">
        <f>'Parte 2.5'!S15*2</f>
        <v>6.6408163265306124</v>
      </c>
      <c r="I68" s="35">
        <f>'Parte 2.5'!R26*2</f>
        <v>6.3336385836385833</v>
      </c>
      <c r="J68" s="35">
        <f>'Parte 2.5'!S26*2</f>
        <v>6.6857142857142851</v>
      </c>
      <c r="K68" s="35">
        <f>'Parte 2.5'!R37*2</f>
        <v>6.5907465550322692</v>
      </c>
      <c r="L68" s="35">
        <f>'Parte 2.5'!S37*2</f>
        <v>7.8540031397174257</v>
      </c>
      <c r="M68" s="35">
        <f>'Parte 2.5'!R48*2</f>
        <v>6.7249694749694759</v>
      </c>
      <c r="N68" s="35">
        <f>'Parte 2.5'!S48*2</f>
        <v>7.9109890109890122</v>
      </c>
      <c r="O68" s="35">
        <f>'Parte 2.5'!R59*2</f>
        <v>6.453994418280133</v>
      </c>
      <c r="P68" s="35">
        <f>'Parte 2.5'!S59*2</f>
        <v>7.2951334379905806</v>
      </c>
      <c r="Q68" s="35">
        <f>'Parte 2.5'!R70*2</f>
        <v>5.9973399616256762</v>
      </c>
      <c r="R68" s="35">
        <f>'Parte 2.5'!S70*2</f>
        <v>6.6657770800627949</v>
      </c>
      <c r="AI68" s="40">
        <f>SUM(AI61:AI67)</f>
        <v>46</v>
      </c>
      <c r="AJ68" s="40">
        <f>SUM(AJ61:AJ67)</f>
        <v>40</v>
      </c>
      <c r="AK68" s="35">
        <f t="shared" si="55"/>
        <v>6.4526571312285599</v>
      </c>
      <c r="AL68" s="35">
        <f t="shared" si="56"/>
        <v>7.175405546834118</v>
      </c>
    </row>
    <row r="70" spans="2:38" x14ac:dyDescent="0.25">
      <c r="B70" s="44" t="s">
        <v>89</v>
      </c>
      <c r="C70" s="44" t="s">
        <v>247</v>
      </c>
      <c r="D70" s="44" t="s">
        <v>90</v>
      </c>
      <c r="E70" s="44" t="s">
        <v>91</v>
      </c>
      <c r="F70" s="44" t="s">
        <v>92</v>
      </c>
      <c r="G70" s="41" t="s">
        <v>221</v>
      </c>
      <c r="H70" s="41"/>
      <c r="I70" s="41" t="s">
        <v>222</v>
      </c>
      <c r="J70" s="41"/>
      <c r="K70" s="41" t="s">
        <v>223</v>
      </c>
      <c r="L70" s="41"/>
      <c r="M70" s="41" t="s">
        <v>224</v>
      </c>
      <c r="N70" s="41"/>
      <c r="O70" s="41" t="s">
        <v>225</v>
      </c>
      <c r="P70" s="41"/>
      <c r="Q70" s="41" t="s">
        <v>226</v>
      </c>
      <c r="R70" s="41"/>
      <c r="S70" s="41" t="s">
        <v>227</v>
      </c>
      <c r="T70" s="41"/>
      <c r="U70" s="41" t="s">
        <v>228</v>
      </c>
      <c r="V70" s="41"/>
      <c r="W70" s="41" t="s">
        <v>229</v>
      </c>
      <c r="X70" s="41"/>
      <c r="AI70" s="44" t="s">
        <v>244</v>
      </c>
      <c r="AJ70" s="44"/>
      <c r="AK70" s="49" t="s">
        <v>245</v>
      </c>
      <c r="AL70" s="49"/>
    </row>
    <row r="71" spans="2:38" x14ac:dyDescent="0.25">
      <c r="B71" s="44"/>
      <c r="C71" s="44"/>
      <c r="D71" s="44"/>
      <c r="E71" s="44"/>
      <c r="F71" s="44"/>
      <c r="G71" s="21" t="s">
        <v>91</v>
      </c>
      <c r="H71" s="21" t="s">
        <v>92</v>
      </c>
      <c r="I71" s="21" t="s">
        <v>91</v>
      </c>
      <c r="J71" s="21" t="s">
        <v>92</v>
      </c>
      <c r="K71" s="21" t="s">
        <v>91</v>
      </c>
      <c r="L71" s="21" t="s">
        <v>92</v>
      </c>
      <c r="M71" s="21" t="s">
        <v>91</v>
      </c>
      <c r="N71" s="21" t="s">
        <v>92</v>
      </c>
      <c r="O71" s="21" t="s">
        <v>91</v>
      </c>
      <c r="P71" s="21" t="s">
        <v>92</v>
      </c>
      <c r="Q71" s="21" t="s">
        <v>91</v>
      </c>
      <c r="R71" s="21" t="s">
        <v>92</v>
      </c>
      <c r="S71" s="21" t="s">
        <v>91</v>
      </c>
      <c r="T71" s="21" t="s">
        <v>92</v>
      </c>
      <c r="U71" s="21" t="s">
        <v>91</v>
      </c>
      <c r="V71" s="21" t="s">
        <v>92</v>
      </c>
      <c r="W71" s="21" t="s">
        <v>91</v>
      </c>
      <c r="X71" s="21" t="s">
        <v>92</v>
      </c>
      <c r="AI71" s="39" t="s">
        <v>91</v>
      </c>
      <c r="AJ71" s="39" t="s">
        <v>92</v>
      </c>
      <c r="AK71" s="39" t="s">
        <v>91</v>
      </c>
      <c r="AL71" s="39" t="s">
        <v>92</v>
      </c>
    </row>
    <row r="72" spans="2:38" x14ac:dyDescent="0.25">
      <c r="B72" s="8">
        <v>1</v>
      </c>
      <c r="C72" s="15" t="s">
        <v>84</v>
      </c>
      <c r="D72" s="8">
        <f>D61</f>
        <v>10</v>
      </c>
      <c r="E72" s="8">
        <f t="shared" ref="E72:F72" si="62">E61</f>
        <v>6</v>
      </c>
      <c r="F72" s="8">
        <f t="shared" si="62"/>
        <v>4</v>
      </c>
      <c r="G72" s="36">
        <f>'Parte 2.6'!R8*2</f>
        <v>9.3333333333333339</v>
      </c>
      <c r="H72" s="36">
        <f>'Parte 2.6'!S8*2</f>
        <v>8</v>
      </c>
      <c r="I72" s="36">
        <f>'Parte 2.6'!R19*2</f>
        <v>9.6666666666666661</v>
      </c>
      <c r="J72" s="36">
        <f>'Parte 2.6'!S19*2</f>
        <v>9.5</v>
      </c>
      <c r="K72" s="36">
        <f>'Parte 2.6'!R30*2</f>
        <v>5</v>
      </c>
      <c r="L72" s="36">
        <f>'Parte 2.6'!S30*2</f>
        <v>8</v>
      </c>
      <c r="M72" s="36">
        <f>'Parte 2.6'!R41*2</f>
        <v>3.6666666666666665</v>
      </c>
      <c r="N72" s="36">
        <f>'Parte 2.6'!S41*2</f>
        <v>6</v>
      </c>
      <c r="O72" s="36">
        <f>'Parte 2.6'!R52*2</f>
        <v>7.666666666666667</v>
      </c>
      <c r="P72" s="36">
        <f>'Parte 2.6'!S52*2</f>
        <v>8</v>
      </c>
      <c r="Q72" s="36">
        <f>'Parte 2.6'!R63*2</f>
        <v>8.4</v>
      </c>
      <c r="R72" s="36">
        <f>'Parte 2.6'!S63*2</f>
        <v>6.666666666666667</v>
      </c>
      <c r="S72" s="36">
        <f>'Parte 2.6'!R74*2</f>
        <v>4</v>
      </c>
      <c r="T72" s="36">
        <f>'Parte 2.6'!S74*2</f>
        <v>6</v>
      </c>
      <c r="U72" s="36">
        <f>'Parte 2.6'!R85*2</f>
        <v>4</v>
      </c>
      <c r="V72" s="36">
        <f>'Parte 2.6'!S85*2</f>
        <v>6</v>
      </c>
      <c r="W72" s="36">
        <f>'Parte 2.6'!R96*2</f>
        <v>7</v>
      </c>
      <c r="X72" s="36">
        <f>'Parte 2.6'!S96*2</f>
        <v>6</v>
      </c>
      <c r="AI72" s="8">
        <f>E72</f>
        <v>6</v>
      </c>
      <c r="AJ72" s="8">
        <f>F72</f>
        <v>4</v>
      </c>
      <c r="AK72" s="28">
        <f>(G72+I72+K72+M72+O72+Q72+S72+U72+W72)/9</f>
        <v>6.5259259259259261</v>
      </c>
      <c r="AL72" s="28">
        <f>(H72+J72+L72+N72+P72+R72+T72+V72+X72)/9</f>
        <v>7.1296296296296289</v>
      </c>
    </row>
    <row r="73" spans="2:38" x14ac:dyDescent="0.25">
      <c r="B73" s="8">
        <v>2</v>
      </c>
      <c r="C73" s="16" t="s">
        <v>83</v>
      </c>
      <c r="D73" s="8">
        <f t="shared" ref="D73:F73" si="63">D62</f>
        <v>5</v>
      </c>
      <c r="E73" s="8">
        <f t="shared" si="63"/>
        <v>3</v>
      </c>
      <c r="F73" s="8">
        <f t="shared" si="63"/>
        <v>2</v>
      </c>
      <c r="G73" s="36">
        <f>'Parte 2.6'!R9*2</f>
        <v>9.3333333333333339</v>
      </c>
      <c r="H73" s="36">
        <f>'Parte 2.6'!S9*2</f>
        <v>7</v>
      </c>
      <c r="I73" s="36">
        <f>'Parte 2.6'!R20*2</f>
        <v>10</v>
      </c>
      <c r="J73" s="36">
        <f>'Parte 2.6'!S20*2</f>
        <v>9</v>
      </c>
      <c r="K73" s="36">
        <f>'Parte 2.6'!R31*2</f>
        <v>4.666666666666667</v>
      </c>
      <c r="L73" s="36">
        <f>'Parte 2.6'!S31*2</f>
        <v>8</v>
      </c>
      <c r="M73" s="36">
        <f>'Parte 2.6'!R42*2</f>
        <v>4.666666666666667</v>
      </c>
      <c r="N73" s="36">
        <f>'Parte 2.6'!S42*2</f>
        <v>2</v>
      </c>
      <c r="O73" s="36">
        <f>'Parte 2.6'!R53*2</f>
        <v>9.3333333333333339</v>
      </c>
      <c r="P73" s="36">
        <f>'Parte 2.6'!S53*2</f>
        <v>8</v>
      </c>
      <c r="Q73" s="36">
        <f>'Parte 2.6'!R64*2</f>
        <v>10</v>
      </c>
      <c r="R73" s="36">
        <f>'Parte 2.6'!S64*2</f>
        <v>8</v>
      </c>
      <c r="S73" s="36">
        <f>'Parte 2.6'!R75*2</f>
        <v>10</v>
      </c>
      <c r="T73" s="36">
        <f>'Parte 2.6'!S75*2</f>
        <v>0</v>
      </c>
      <c r="U73" s="36">
        <f>'Parte 2.6'!R86*2</f>
        <v>10</v>
      </c>
      <c r="V73" s="36">
        <f>'Parte 2.6'!S86*2</f>
        <v>0</v>
      </c>
      <c r="W73" s="36">
        <f>'Parte 2.6'!R97*2</f>
        <v>10</v>
      </c>
      <c r="X73" s="36">
        <f>'Parte 2.6'!S97*2</f>
        <v>0</v>
      </c>
      <c r="AI73" s="8">
        <f t="shared" ref="AI73:AI78" si="64">E73</f>
        <v>3</v>
      </c>
      <c r="AJ73" s="8">
        <f t="shared" ref="AJ73:AJ78" si="65">F73</f>
        <v>2</v>
      </c>
      <c r="AK73" s="28">
        <f t="shared" ref="AK73:AK79" si="66">(G73+I73+K73+M73+O73+Q73+S73+U73+W73)/9</f>
        <v>8.6666666666666661</v>
      </c>
      <c r="AL73" s="28">
        <f t="shared" ref="AL73:AL79" si="67">(H73+J73+L73+N73+P73+R73+T73+V73+X73)/9</f>
        <v>4.666666666666667</v>
      </c>
    </row>
    <row r="74" spans="2:38" x14ac:dyDescent="0.25">
      <c r="B74" s="8">
        <v>3</v>
      </c>
      <c r="C74" s="16" t="s">
        <v>78</v>
      </c>
      <c r="D74" s="8">
        <f t="shared" ref="D74:F74" si="68">D63</f>
        <v>17</v>
      </c>
      <c r="E74" s="8">
        <f t="shared" si="68"/>
        <v>13</v>
      </c>
      <c r="F74" s="8">
        <f t="shared" si="68"/>
        <v>4</v>
      </c>
      <c r="G74" s="36">
        <f>'Parte 2.6'!R10*2</f>
        <v>8.3076923076923084</v>
      </c>
      <c r="H74" s="36">
        <f>'Parte 2.6'!S10*2</f>
        <v>7.5</v>
      </c>
      <c r="I74" s="36">
        <f>'Parte 2.6'!R21*2</f>
        <v>9.0769230769230766</v>
      </c>
      <c r="J74" s="36">
        <f>'Parte 2.6'!S21*2</f>
        <v>7.5</v>
      </c>
      <c r="K74" s="36">
        <f>'Parte 2.6'!R32*2</f>
        <v>6</v>
      </c>
      <c r="L74" s="36">
        <f>'Parte 2.6'!S32*2</f>
        <v>6.5</v>
      </c>
      <c r="M74" s="36">
        <f>'Parte 2.6'!R43*2</f>
        <v>6</v>
      </c>
      <c r="N74" s="36">
        <f>'Parte 2.6'!S43*2</f>
        <v>5</v>
      </c>
      <c r="O74" s="36">
        <f>'Parte 2.6'!R54*2</f>
        <v>8.7692307692307701</v>
      </c>
      <c r="P74" s="36">
        <f>'Parte 2.6'!S54*2</f>
        <v>9.3333333333333339</v>
      </c>
      <c r="Q74" s="36">
        <f>'Parte 2.6'!R65*2</f>
        <v>8.6666666666666661</v>
      </c>
      <c r="R74" s="36">
        <f>'Parte 2.6'!S65*2</f>
        <v>10</v>
      </c>
      <c r="S74" s="36">
        <f>'Parte 2.6'!R76*2</f>
        <v>8</v>
      </c>
      <c r="T74" s="36">
        <f>'Parte 2.6'!S76*2</f>
        <v>10</v>
      </c>
      <c r="U74" s="36">
        <f>'Parte 2.6'!R87*2</f>
        <v>7.333333333333333</v>
      </c>
      <c r="V74" s="36">
        <f>'Parte 2.6'!S87*2</f>
        <v>8</v>
      </c>
      <c r="W74" s="36">
        <f>'Parte 2.6'!R98*2</f>
        <v>7.6</v>
      </c>
      <c r="X74" s="36">
        <f>'Parte 2.6'!S98*2</f>
        <v>10</v>
      </c>
      <c r="AI74" s="8">
        <f t="shared" si="64"/>
        <v>13</v>
      </c>
      <c r="AJ74" s="8">
        <f t="shared" si="65"/>
        <v>4</v>
      </c>
      <c r="AK74" s="28">
        <f t="shared" si="66"/>
        <v>7.7504273504273504</v>
      </c>
      <c r="AL74" s="28">
        <f t="shared" si="67"/>
        <v>8.2037037037037042</v>
      </c>
    </row>
    <row r="75" spans="2:38" x14ac:dyDescent="0.25">
      <c r="B75" s="8">
        <v>4</v>
      </c>
      <c r="C75" s="16" t="s">
        <v>86</v>
      </c>
      <c r="D75" s="8">
        <f t="shared" ref="D75:F75" si="69">D64</f>
        <v>13</v>
      </c>
      <c r="E75" s="8">
        <f t="shared" si="69"/>
        <v>0</v>
      </c>
      <c r="F75" s="8">
        <f t="shared" si="69"/>
        <v>13</v>
      </c>
      <c r="G75" s="36">
        <f>'Parte 2.6'!R11*2</f>
        <v>0</v>
      </c>
      <c r="H75" s="36">
        <f>'Parte 2.6'!S11*2</f>
        <v>8</v>
      </c>
      <c r="I75" s="36">
        <f>'Parte 2.6'!R22*2</f>
        <v>0</v>
      </c>
      <c r="J75" s="36">
        <f>'Parte 2.6'!S22*2</f>
        <v>8.3076923076923084</v>
      </c>
      <c r="K75" s="36">
        <f>'Parte 2.6'!R33*2</f>
        <v>0</v>
      </c>
      <c r="L75" s="36">
        <f>'Parte 2.6'!S33*2</f>
        <v>5.8461538461538458</v>
      </c>
      <c r="M75" s="36">
        <f>'Parte 2.6'!R44*2</f>
        <v>0</v>
      </c>
      <c r="N75" s="36">
        <f>'Parte 2.6'!S44*2</f>
        <v>4.7692307692307692</v>
      </c>
      <c r="O75" s="36">
        <f>'Parte 2.6'!R55*2</f>
        <v>0</v>
      </c>
      <c r="P75" s="36">
        <f>'Parte 2.6'!S55*2</f>
        <v>8.1538461538461533</v>
      </c>
      <c r="Q75" s="36">
        <f>'Parte 2.6'!R66*2</f>
        <v>0</v>
      </c>
      <c r="R75" s="36">
        <f>'Parte 2.6'!S66*2</f>
        <v>6.8</v>
      </c>
      <c r="S75" s="36">
        <f>'Parte 2.6'!R77*2</f>
        <v>0</v>
      </c>
      <c r="T75" s="36">
        <f>'Parte 2.6'!S77*2</f>
        <v>5</v>
      </c>
      <c r="U75" s="36">
        <f>'Parte 2.6'!R88*2</f>
        <v>0</v>
      </c>
      <c r="V75" s="36">
        <f>'Parte 2.6'!S88*2</f>
        <v>4</v>
      </c>
      <c r="W75" s="36">
        <f>'Parte 2.6'!R99*2</f>
        <v>0</v>
      </c>
      <c r="X75" s="36">
        <f>'Parte 2.6'!S99*2</f>
        <v>5</v>
      </c>
      <c r="AI75" s="8">
        <f t="shared" si="64"/>
        <v>0</v>
      </c>
      <c r="AJ75" s="8">
        <f t="shared" si="65"/>
        <v>13</v>
      </c>
      <c r="AK75" s="28">
        <f t="shared" si="66"/>
        <v>0</v>
      </c>
      <c r="AL75" s="28">
        <f t="shared" si="67"/>
        <v>6.2085470085470087</v>
      </c>
    </row>
    <row r="76" spans="2:38" x14ac:dyDescent="0.25">
      <c r="B76" s="8">
        <v>5</v>
      </c>
      <c r="C76" s="13" t="s">
        <v>68</v>
      </c>
      <c r="D76" s="8">
        <f t="shared" ref="D76:F76" si="70">D65</f>
        <v>16</v>
      </c>
      <c r="E76" s="8">
        <f t="shared" si="70"/>
        <v>9</v>
      </c>
      <c r="F76" s="8">
        <f t="shared" si="70"/>
        <v>7</v>
      </c>
      <c r="G76" s="36">
        <f>'Parte 2.6'!R12*2</f>
        <v>8.8888888888888893</v>
      </c>
      <c r="H76" s="36">
        <f>'Parte 2.6'!S12*2</f>
        <v>9.4285714285714288</v>
      </c>
      <c r="I76" s="36">
        <f>'Parte 2.6'!R23*2</f>
        <v>9.3333333333333339</v>
      </c>
      <c r="J76" s="36">
        <f>'Parte 2.6'!S23*2</f>
        <v>9.4285714285714288</v>
      </c>
      <c r="K76" s="36">
        <f>'Parte 2.6'!R34*2</f>
        <v>9.1111111111111107</v>
      </c>
      <c r="L76" s="36">
        <f>'Parte 2.6'!S34*2</f>
        <v>7.7142857142857144</v>
      </c>
      <c r="M76" s="36">
        <f>'Parte 2.6'!R45*2</f>
        <v>7.7777777777777777</v>
      </c>
      <c r="N76" s="36">
        <f>'Parte 2.6'!S45*2</f>
        <v>6</v>
      </c>
      <c r="O76" s="36">
        <f>'Parte 2.6'!R56*2</f>
        <v>9.3333333333333339</v>
      </c>
      <c r="P76" s="36">
        <f>'Parte 2.6'!S56*2</f>
        <v>9.7142857142857135</v>
      </c>
      <c r="Q76" s="36">
        <f>'Parte 2.6'!R67*2</f>
        <v>8.5</v>
      </c>
      <c r="R76" s="36">
        <f>'Parte 2.6'!S67*2</f>
        <v>9.7142857142857135</v>
      </c>
      <c r="S76" s="36">
        <f>'Parte 2.6'!R78*2</f>
        <v>8.8000000000000007</v>
      </c>
      <c r="T76" s="36">
        <f>'Parte 2.6'!S78*2</f>
        <v>10</v>
      </c>
      <c r="U76" s="36">
        <f>'Parte 2.6'!R89*2</f>
        <v>8.5</v>
      </c>
      <c r="V76" s="36">
        <f>'Parte 2.6'!S89*2</f>
        <v>10</v>
      </c>
      <c r="W76" s="36">
        <f>'Parte 2.6'!R100*2</f>
        <v>8.3333333333333339</v>
      </c>
      <c r="X76" s="36">
        <f>'Parte 2.6'!S100*2</f>
        <v>9.5</v>
      </c>
      <c r="AI76" s="8">
        <f t="shared" si="64"/>
        <v>9</v>
      </c>
      <c r="AJ76" s="8">
        <f t="shared" si="65"/>
        <v>7</v>
      </c>
      <c r="AK76" s="28">
        <f t="shared" si="66"/>
        <v>8.7308641975308632</v>
      </c>
      <c r="AL76" s="28">
        <f t="shared" si="67"/>
        <v>9.0555555555555554</v>
      </c>
    </row>
    <row r="77" spans="2:38" x14ac:dyDescent="0.25">
      <c r="B77" s="8">
        <v>6</v>
      </c>
      <c r="C77" s="16" t="s">
        <v>81</v>
      </c>
      <c r="D77" s="8">
        <f t="shared" ref="D77:F77" si="71">D66</f>
        <v>12</v>
      </c>
      <c r="E77" s="8">
        <f t="shared" si="71"/>
        <v>7</v>
      </c>
      <c r="F77" s="8">
        <f t="shared" si="71"/>
        <v>5</v>
      </c>
      <c r="G77" s="36">
        <f>'Parte 2.6'!R13*2</f>
        <v>7.4285714285714288</v>
      </c>
      <c r="H77" s="36">
        <f>'Parte 2.6'!S13*2</f>
        <v>7.6</v>
      </c>
      <c r="I77" s="36">
        <f>'Parte 2.6'!R24*2</f>
        <v>8.5714285714285712</v>
      </c>
      <c r="J77" s="36">
        <f>'Parte 2.6'!S24*2</f>
        <v>8.4</v>
      </c>
      <c r="K77" s="36">
        <f>'Parte 2.6'!R35*2</f>
        <v>6.5714285714285712</v>
      </c>
      <c r="L77" s="36">
        <f>'Parte 2.6'!S35*2</f>
        <v>6.4</v>
      </c>
      <c r="M77" s="36">
        <f>'Parte 2.6'!R46*2</f>
        <v>7.7142857142857144</v>
      </c>
      <c r="N77" s="36">
        <f>'Parte 2.6'!S46*2</f>
        <v>4.8</v>
      </c>
      <c r="O77" s="36">
        <f>'Parte 2.6'!R57*2</f>
        <v>8.6666666666666661</v>
      </c>
      <c r="P77" s="36">
        <f>'Parte 2.6'!S57*2</f>
        <v>8.5</v>
      </c>
      <c r="Q77" s="36">
        <f>'Parte 2.6'!R68*2</f>
        <v>8.6666666666666661</v>
      </c>
      <c r="R77" s="36">
        <f>'Parte 2.6'!S68*2</f>
        <v>0</v>
      </c>
      <c r="S77" s="36">
        <f>'Parte 2.6'!R79*2</f>
        <v>8</v>
      </c>
      <c r="T77" s="36">
        <f>'Parte 2.6'!S79*2</f>
        <v>0</v>
      </c>
      <c r="U77" s="36">
        <f>'Parte 2.6'!R90*2</f>
        <v>8</v>
      </c>
      <c r="V77" s="36">
        <f>'Parte 2.6'!S90*2</f>
        <v>0</v>
      </c>
      <c r="W77" s="36">
        <f>'Parte 2.6'!R101*2</f>
        <v>8</v>
      </c>
      <c r="X77" s="36">
        <f>'Parte 2.6'!S101*2</f>
        <v>0</v>
      </c>
      <c r="AI77" s="8">
        <f t="shared" si="64"/>
        <v>7</v>
      </c>
      <c r="AJ77" s="8">
        <f t="shared" si="65"/>
        <v>5</v>
      </c>
      <c r="AK77" s="28">
        <f t="shared" si="66"/>
        <v>7.9576719576719581</v>
      </c>
      <c r="AL77" s="28">
        <f t="shared" si="67"/>
        <v>3.9666666666666668</v>
      </c>
    </row>
    <row r="78" spans="2:38" x14ac:dyDescent="0.25">
      <c r="B78" s="8">
        <v>7</v>
      </c>
      <c r="C78" s="16" t="s">
        <v>82</v>
      </c>
      <c r="D78" s="8">
        <f t="shared" ref="D78:F78" si="72">D67</f>
        <v>13</v>
      </c>
      <c r="E78" s="8">
        <f t="shared" si="72"/>
        <v>8</v>
      </c>
      <c r="F78" s="8">
        <f t="shared" si="72"/>
        <v>5</v>
      </c>
      <c r="G78" s="36">
        <f>'Parte 2.6'!R14*2</f>
        <v>9.5</v>
      </c>
      <c r="H78" s="36">
        <f>'Parte 2.6'!S14*2</f>
        <v>9.1999999999999993</v>
      </c>
      <c r="I78" s="36">
        <f>'Parte 2.6'!R25*2</f>
        <v>9.75</v>
      </c>
      <c r="J78" s="36">
        <f>'Parte 2.6'!S25*2</f>
        <v>9.6</v>
      </c>
      <c r="K78" s="36">
        <f>'Parte 2.6'!R36*2</f>
        <v>6.5</v>
      </c>
      <c r="L78" s="36">
        <f>'Parte 2.6'!S36*2</f>
        <v>6.8</v>
      </c>
      <c r="M78" s="36">
        <f>'Parte 2.6'!R47*2</f>
        <v>5.5</v>
      </c>
      <c r="N78" s="36">
        <f>'Parte 2.6'!S47*2</f>
        <v>7.2</v>
      </c>
      <c r="O78" s="36">
        <f>'Parte 2.6'!R58*2</f>
        <v>8.75</v>
      </c>
      <c r="P78" s="36">
        <f>'Parte 2.6'!S58*2</f>
        <v>7.6</v>
      </c>
      <c r="Q78" s="36">
        <f>'Parte 2.6'!R69*2</f>
        <v>9.6666666666666661</v>
      </c>
      <c r="R78" s="36">
        <f>'Parte 2.6'!S69*2</f>
        <v>8.8000000000000007</v>
      </c>
      <c r="S78" s="36">
        <f>'Parte 2.6'!R80*2</f>
        <v>9</v>
      </c>
      <c r="T78" s="36">
        <f>'Parte 2.6'!S80*2</f>
        <v>8</v>
      </c>
      <c r="U78" s="36">
        <f>'Parte 2.6'!R91*2</f>
        <v>9</v>
      </c>
      <c r="V78" s="36">
        <f>'Parte 2.6'!S91*2</f>
        <v>7</v>
      </c>
      <c r="W78" s="36">
        <f>'Parte 2.6'!R102*2</f>
        <v>9</v>
      </c>
      <c r="X78" s="36">
        <f>'Parte 2.6'!S102*2</f>
        <v>8</v>
      </c>
      <c r="AI78" s="8">
        <f t="shared" si="64"/>
        <v>8</v>
      </c>
      <c r="AJ78" s="8">
        <f t="shared" si="65"/>
        <v>5</v>
      </c>
      <c r="AK78" s="28">
        <f t="shared" si="66"/>
        <v>8.5185185185185173</v>
      </c>
      <c r="AL78" s="28">
        <f t="shared" si="67"/>
        <v>8.0222222222222221</v>
      </c>
    </row>
    <row r="79" spans="2:38" x14ac:dyDescent="0.25">
      <c r="D79" s="33"/>
      <c r="E79" s="50" t="s">
        <v>124</v>
      </c>
      <c r="F79" s="50"/>
      <c r="G79" s="38">
        <f>'Parte 2.6'!R15*2</f>
        <v>7.5416884702598992</v>
      </c>
      <c r="H79" s="38">
        <f>'Parte 2.6'!S15*2</f>
        <v>8.1040816326530614</v>
      </c>
      <c r="I79" s="38">
        <f>'Parte 2.6'!R26*2</f>
        <v>8.0569073783359482</v>
      </c>
      <c r="J79" s="38">
        <f>'Parte 2.6'!S26*2</f>
        <v>8.819466248037676</v>
      </c>
      <c r="K79" s="38">
        <f>'Parte 2.6'!R37*2</f>
        <v>5.4070294784580497</v>
      </c>
      <c r="L79" s="38">
        <f>'Parte 2.6'!S37*2</f>
        <v>7.037205651491365</v>
      </c>
      <c r="M79" s="38">
        <f>'Parte 2.6'!R48*2</f>
        <v>5.0464852607709743</v>
      </c>
      <c r="N79" s="38">
        <f>'Parte 2.6'!S48*2</f>
        <v>5.1098901098901104</v>
      </c>
      <c r="O79" s="38">
        <f>'Parte 2.6'!R59*2</f>
        <v>7.5027472527472527</v>
      </c>
      <c r="P79" s="38">
        <f>'Parte 2.6'!S59*2</f>
        <v>8.4716378859236006</v>
      </c>
      <c r="Q79" s="38">
        <f>'Parte 2.6'!R70*2</f>
        <v>7.6999999999999984</v>
      </c>
      <c r="R79" s="38">
        <f>'Parte 2.6'!S70*2</f>
        <v>7.1401360544217694</v>
      </c>
      <c r="S79" s="38">
        <f>'Parte 2.6'!R81*2</f>
        <v>6.8285714285714283</v>
      </c>
      <c r="T79" s="38">
        <f>'Parte 2.6'!S81*2</f>
        <v>5.5714285714285712</v>
      </c>
      <c r="U79" s="38">
        <f>'Parte 2.6'!R92*2</f>
        <v>6.6904761904761898</v>
      </c>
      <c r="V79" s="38">
        <f>'Parte 2.6'!S92*2</f>
        <v>5</v>
      </c>
      <c r="W79" s="38">
        <f>'Parte 2.6'!R103*2</f>
        <v>7.1333333333333337</v>
      </c>
      <c r="X79" s="38">
        <f>'Parte 2.6'!S103*2</f>
        <v>5.5</v>
      </c>
      <c r="AI79" s="40">
        <f>SUM(AI72:AI78)</f>
        <v>46</v>
      </c>
      <c r="AJ79" s="40">
        <f>SUM(AJ72:AJ78)</f>
        <v>40</v>
      </c>
      <c r="AK79" s="35">
        <f t="shared" si="66"/>
        <v>6.8785820881058974</v>
      </c>
      <c r="AL79" s="35">
        <f t="shared" si="67"/>
        <v>6.7504273504273495</v>
      </c>
    </row>
    <row r="81" spans="2:38" x14ac:dyDescent="0.25">
      <c r="B81" s="44" t="s">
        <v>89</v>
      </c>
      <c r="C81" s="44" t="s">
        <v>246</v>
      </c>
      <c r="D81" s="44" t="s">
        <v>90</v>
      </c>
      <c r="E81" s="44" t="s">
        <v>91</v>
      </c>
      <c r="F81" s="44" t="s">
        <v>92</v>
      </c>
      <c r="G81" s="41" t="s">
        <v>230</v>
      </c>
      <c r="H81" s="41"/>
      <c r="I81" s="41" t="s">
        <v>231</v>
      </c>
      <c r="J81" s="41"/>
      <c r="K81" s="41" t="s">
        <v>232</v>
      </c>
      <c r="L81" s="41"/>
      <c r="M81" s="41" t="s">
        <v>233</v>
      </c>
      <c r="N81" s="41"/>
      <c r="O81" s="41" t="s">
        <v>234</v>
      </c>
      <c r="P81" s="41"/>
      <c r="Q81" s="41" t="s">
        <v>235</v>
      </c>
      <c r="R81" s="41"/>
      <c r="S81" s="41" t="s">
        <v>236</v>
      </c>
      <c r="T81" s="41"/>
      <c r="U81" s="41" t="s">
        <v>237</v>
      </c>
      <c r="V81" s="41"/>
      <c r="W81" s="41" t="s">
        <v>238</v>
      </c>
      <c r="X81" s="41"/>
      <c r="Y81" s="41" t="s">
        <v>239</v>
      </c>
      <c r="Z81" s="41"/>
      <c r="AA81" s="41" t="s">
        <v>240</v>
      </c>
      <c r="AB81" s="41"/>
      <c r="AC81" s="41" t="s">
        <v>241</v>
      </c>
      <c r="AD81" s="41"/>
      <c r="AE81" s="41" t="s">
        <v>242</v>
      </c>
      <c r="AF81" s="41"/>
      <c r="AI81" s="44" t="s">
        <v>244</v>
      </c>
      <c r="AJ81" s="44"/>
      <c r="AK81" s="49" t="s">
        <v>245</v>
      </c>
      <c r="AL81" s="49"/>
    </row>
    <row r="82" spans="2:38" x14ac:dyDescent="0.25">
      <c r="B82" s="44"/>
      <c r="C82" s="44"/>
      <c r="D82" s="44"/>
      <c r="E82" s="44"/>
      <c r="F82" s="44"/>
      <c r="G82" s="21" t="s">
        <v>91</v>
      </c>
      <c r="H82" s="21" t="s">
        <v>92</v>
      </c>
      <c r="I82" s="21" t="s">
        <v>91</v>
      </c>
      <c r="J82" s="21" t="s">
        <v>92</v>
      </c>
      <c r="K82" s="21" t="s">
        <v>91</v>
      </c>
      <c r="L82" s="21" t="s">
        <v>92</v>
      </c>
      <c r="M82" s="21" t="s">
        <v>91</v>
      </c>
      <c r="N82" s="21" t="s">
        <v>92</v>
      </c>
      <c r="O82" s="21" t="s">
        <v>91</v>
      </c>
      <c r="P82" s="21" t="s">
        <v>92</v>
      </c>
      <c r="Q82" s="21" t="s">
        <v>91</v>
      </c>
      <c r="R82" s="21" t="s">
        <v>92</v>
      </c>
      <c r="S82" s="21" t="s">
        <v>91</v>
      </c>
      <c r="T82" s="21" t="s">
        <v>92</v>
      </c>
      <c r="U82" s="21" t="s">
        <v>91</v>
      </c>
      <c r="V82" s="21" t="s">
        <v>92</v>
      </c>
      <c r="W82" s="21" t="s">
        <v>91</v>
      </c>
      <c r="X82" s="21" t="s">
        <v>92</v>
      </c>
      <c r="Y82" s="21" t="s">
        <v>91</v>
      </c>
      <c r="Z82" s="21" t="s">
        <v>92</v>
      </c>
      <c r="AA82" s="21" t="s">
        <v>91</v>
      </c>
      <c r="AB82" s="21" t="s">
        <v>92</v>
      </c>
      <c r="AC82" s="21" t="s">
        <v>91</v>
      </c>
      <c r="AD82" s="21" t="s">
        <v>92</v>
      </c>
      <c r="AE82" s="21" t="s">
        <v>91</v>
      </c>
      <c r="AF82" s="21" t="s">
        <v>92</v>
      </c>
      <c r="AI82" s="39" t="s">
        <v>91</v>
      </c>
      <c r="AJ82" s="39" t="s">
        <v>92</v>
      </c>
      <c r="AK82" s="39" t="s">
        <v>91</v>
      </c>
      <c r="AL82" s="39" t="s">
        <v>92</v>
      </c>
    </row>
    <row r="83" spans="2:38" x14ac:dyDescent="0.25">
      <c r="B83" s="8">
        <v>1</v>
      </c>
      <c r="C83" s="15" t="s">
        <v>84</v>
      </c>
      <c r="D83" s="8">
        <f>D72</f>
        <v>10</v>
      </c>
      <c r="E83" s="8">
        <f t="shared" ref="E83:F83" si="73">E72</f>
        <v>6</v>
      </c>
      <c r="F83" s="8">
        <f t="shared" si="73"/>
        <v>4</v>
      </c>
      <c r="G83" s="36">
        <f>'Parte 3'!R8*2</f>
        <v>8.3333333333333339</v>
      </c>
      <c r="H83" s="36">
        <f>'Parte 3'!S8*2</f>
        <v>8</v>
      </c>
      <c r="I83" s="36">
        <f>'Parte 3'!R19*2</f>
        <v>9</v>
      </c>
      <c r="J83" s="36">
        <f>'Parte 3'!S19*2</f>
        <v>8</v>
      </c>
      <c r="K83" s="36">
        <f>'Parte 3'!R30*2</f>
        <v>9</v>
      </c>
      <c r="L83" s="36">
        <f>'Parte 3'!S30*2</f>
        <v>9.5</v>
      </c>
      <c r="M83" s="36">
        <f>'Parte 3'!R41*2</f>
        <v>8.6666666666666661</v>
      </c>
      <c r="N83" s="36">
        <f>'Parte 3'!S41*2</f>
        <v>9</v>
      </c>
      <c r="O83" s="36">
        <f>'Parte 3'!R52*2</f>
        <v>8</v>
      </c>
      <c r="P83" s="36">
        <f>'Parte 3'!S52*2</f>
        <v>8.5</v>
      </c>
      <c r="Q83" s="36">
        <f>'Parte 3'!R63*2</f>
        <v>8.6666666666666661</v>
      </c>
      <c r="R83" s="36">
        <f>'Parte 3'!S63*2</f>
        <v>8.5</v>
      </c>
      <c r="S83" s="36">
        <f>'Parte 3'!R74*2</f>
        <v>9</v>
      </c>
      <c r="T83" s="36">
        <f>'Parte 3'!S74*2</f>
        <v>8.5</v>
      </c>
      <c r="U83" s="36">
        <f>'Parte 3'!R85*2</f>
        <v>9.3333333333333339</v>
      </c>
      <c r="V83" s="36">
        <f>'Parte 3'!S85*2</f>
        <v>9.5</v>
      </c>
      <c r="W83" s="36">
        <f>'Parte 3'!R96*2</f>
        <v>8.6666666666666661</v>
      </c>
      <c r="X83" s="36">
        <f>'Parte 3'!S96*2</f>
        <v>9.5</v>
      </c>
      <c r="Y83" s="36">
        <f>'Parte 3'!R107*2</f>
        <v>9.3333333333333339</v>
      </c>
      <c r="Z83" s="36">
        <f>'Parte 3'!S107*2</f>
        <v>9.5</v>
      </c>
      <c r="AA83" s="36">
        <f>'Parte 3'!R118*2</f>
        <v>9</v>
      </c>
      <c r="AB83" s="36">
        <f>'Parte 3'!S118*2</f>
        <v>8.5</v>
      </c>
      <c r="AC83" s="36">
        <f>'Parte 3'!R129*2</f>
        <v>9</v>
      </c>
      <c r="AD83" s="36">
        <f>'Parte 3'!S129*2</f>
        <v>8</v>
      </c>
      <c r="AE83" s="36">
        <f>'Parte 3'!R140*2</f>
        <v>9.6666666666666661</v>
      </c>
      <c r="AF83" s="36">
        <f>'Parte 3'!S140*2</f>
        <v>9.5</v>
      </c>
      <c r="AI83" s="8">
        <f>E83</f>
        <v>6</v>
      </c>
      <c r="AJ83" s="8">
        <f>F83</f>
        <v>4</v>
      </c>
      <c r="AK83" s="28">
        <f>(G83+I83+K83+M83+O83+Q83+S83+U83+W83+Y83+AA83+AC83+AE83)/13</f>
        <v>8.8974358974358978</v>
      </c>
      <c r="AL83" s="28">
        <f>(H83+J83+L83+N83+P83+R83+T83+V83+X83+Z83+AB83+AD83+AF83)/13</f>
        <v>8.8076923076923084</v>
      </c>
    </row>
    <row r="84" spans="2:38" x14ac:dyDescent="0.25">
      <c r="B84" s="8">
        <v>2</v>
      </c>
      <c r="C84" s="16" t="s">
        <v>83</v>
      </c>
      <c r="D84" s="8">
        <f t="shared" ref="D84:F84" si="74">D73</f>
        <v>5</v>
      </c>
      <c r="E84" s="8">
        <f t="shared" si="74"/>
        <v>3</v>
      </c>
      <c r="F84" s="8">
        <f t="shared" si="74"/>
        <v>2</v>
      </c>
      <c r="G84" s="36">
        <f>'Parte 3'!R9*2</f>
        <v>8.6666666666666661</v>
      </c>
      <c r="H84" s="36">
        <f>'Parte 3'!S9*2</f>
        <v>5</v>
      </c>
      <c r="I84" s="36">
        <f>'Parte 3'!R20*2</f>
        <v>8.6666666666666661</v>
      </c>
      <c r="J84" s="36">
        <f>'Parte 3'!S20*2</f>
        <v>5</v>
      </c>
      <c r="K84" s="36">
        <f>'Parte 3'!R31*2</f>
        <v>10</v>
      </c>
      <c r="L84" s="36">
        <f>'Parte 3'!S31*2</f>
        <v>7</v>
      </c>
      <c r="M84" s="36">
        <f>'Parte 3'!R42*2</f>
        <v>9.3333333333333339</v>
      </c>
      <c r="N84" s="36">
        <f>'Parte 3'!S42*2</f>
        <v>6</v>
      </c>
      <c r="O84" s="36">
        <f>'Parte 3'!R53*2</f>
        <v>9.3333333333333339</v>
      </c>
      <c r="P84" s="36">
        <f>'Parte 3'!S53*2</f>
        <v>7</v>
      </c>
      <c r="Q84" s="36">
        <f>'Parte 3'!R64*2</f>
        <v>8.6666666666666661</v>
      </c>
      <c r="R84" s="36">
        <f>'Parte 3'!S64*2</f>
        <v>8</v>
      </c>
      <c r="S84" s="36">
        <f>'Parte 3'!R75*2</f>
        <v>10</v>
      </c>
      <c r="T84" s="36">
        <f>'Parte 3'!S75*2</f>
        <v>7</v>
      </c>
      <c r="U84" s="36">
        <f>'Parte 3'!R86*2</f>
        <v>10</v>
      </c>
      <c r="V84" s="36">
        <f>'Parte 3'!S86*2</f>
        <v>10</v>
      </c>
      <c r="W84" s="36">
        <f>'Parte 3'!R97*2</f>
        <v>10</v>
      </c>
      <c r="X84" s="36">
        <f>'Parte 3'!S97*2</f>
        <v>10</v>
      </c>
      <c r="Y84" s="36">
        <f>'Parte 3'!R108*2</f>
        <v>10</v>
      </c>
      <c r="Z84" s="36">
        <f>'Parte 3'!S108*2</f>
        <v>10</v>
      </c>
      <c r="AA84" s="36">
        <f>'Parte 3'!R119*2</f>
        <v>10</v>
      </c>
      <c r="AB84" s="36">
        <f>'Parte 3'!S119*2</f>
        <v>6</v>
      </c>
      <c r="AC84" s="36">
        <f>'Parte 3'!R130*2</f>
        <v>9.3333333333333339</v>
      </c>
      <c r="AD84" s="36">
        <f>'Parte 3'!S130*2</f>
        <v>8</v>
      </c>
      <c r="AE84" s="36">
        <f>'Parte 3'!R141*2</f>
        <v>10</v>
      </c>
      <c r="AF84" s="36">
        <f>'Parte 3'!S141*2</f>
        <v>7</v>
      </c>
      <c r="AI84" s="8">
        <f t="shared" ref="AI84:AI89" si="75">E84</f>
        <v>3</v>
      </c>
      <c r="AJ84" s="8">
        <f t="shared" ref="AJ84:AJ89" si="76">F84</f>
        <v>2</v>
      </c>
      <c r="AK84" s="28">
        <f t="shared" ref="AK84:AK90" si="77">(G84+I84+K84+M84+O84+Q84+S84+U84+W84+Y84+AA84+AC84+AE84)/13</f>
        <v>9.5384615384615365</v>
      </c>
      <c r="AL84" s="28">
        <f t="shared" ref="AL84:AL90" si="78">(H84+J84+L84+N84+P84+R84+T84+V84+X84+Z84+AB84+AD84+AF84)/13</f>
        <v>7.384615384615385</v>
      </c>
    </row>
    <row r="85" spans="2:38" x14ac:dyDescent="0.25">
      <c r="B85" s="8">
        <v>3</v>
      </c>
      <c r="C85" s="16" t="s">
        <v>78</v>
      </c>
      <c r="D85" s="8">
        <f t="shared" ref="D85:F85" si="79">D74</f>
        <v>17</v>
      </c>
      <c r="E85" s="8">
        <f t="shared" si="79"/>
        <v>13</v>
      </c>
      <c r="F85" s="8">
        <f t="shared" si="79"/>
        <v>4</v>
      </c>
      <c r="G85" s="36">
        <f>'Parte 3'!R10*2</f>
        <v>7.6923076923076925</v>
      </c>
      <c r="H85" s="36">
        <f>'Parte 3'!S10*2</f>
        <v>9.5</v>
      </c>
      <c r="I85" s="36">
        <f>'Parte 3'!R21*2</f>
        <v>7.8461538461538458</v>
      </c>
      <c r="J85" s="36">
        <f>'Parte 3'!S21*2</f>
        <v>8.5</v>
      </c>
      <c r="K85" s="36">
        <f>'Parte 3'!R32*2</f>
        <v>9.384615384615385</v>
      </c>
      <c r="L85" s="36">
        <f>'Parte 3'!S32*2</f>
        <v>10</v>
      </c>
      <c r="M85" s="36">
        <f>'Parte 3'!R43*2</f>
        <v>8.7692307692307701</v>
      </c>
      <c r="N85" s="36">
        <f>'Parte 3'!S43*2</f>
        <v>10</v>
      </c>
      <c r="O85" s="36">
        <f>'Parte 3'!R54*2</f>
        <v>8.3076923076923084</v>
      </c>
      <c r="P85" s="36">
        <f>'Parte 3'!S54*2</f>
        <v>8.5</v>
      </c>
      <c r="Q85" s="36">
        <f>'Parte 3'!R65*2</f>
        <v>7.8461538461538458</v>
      </c>
      <c r="R85" s="36">
        <f>'Parte 3'!S65*2</f>
        <v>7.5</v>
      </c>
      <c r="S85" s="36">
        <f>'Parte 3'!R76*2</f>
        <v>8.1538461538461533</v>
      </c>
      <c r="T85" s="36">
        <f>'Parte 3'!S76*2</f>
        <v>9.5</v>
      </c>
      <c r="U85" s="36">
        <f>'Parte 3'!R87*2</f>
        <v>8.615384615384615</v>
      </c>
      <c r="V85" s="36">
        <f>'Parte 3'!S87*2</f>
        <v>9</v>
      </c>
      <c r="W85" s="36">
        <f>'Parte 3'!R98*2</f>
        <v>8.7692307692307701</v>
      </c>
      <c r="X85" s="36">
        <f>'Parte 3'!S98*2</f>
        <v>9</v>
      </c>
      <c r="Y85" s="36">
        <f>'Parte 3'!R109*2</f>
        <v>8.7692307692307701</v>
      </c>
      <c r="Z85" s="36">
        <f>'Parte 3'!S109*2</f>
        <v>9</v>
      </c>
      <c r="AA85" s="36">
        <f>'Parte 3'!R120*2</f>
        <v>8</v>
      </c>
      <c r="AB85" s="36">
        <f>'Parte 3'!S120*2</f>
        <v>8.5</v>
      </c>
      <c r="AC85" s="36">
        <f>'Parte 3'!R131*2</f>
        <v>8.4615384615384617</v>
      </c>
      <c r="AD85" s="36">
        <f>'Parte 3'!S131*2</f>
        <v>9</v>
      </c>
      <c r="AE85" s="36">
        <f>'Parte 3'!R142*2</f>
        <v>9.2307692307692299</v>
      </c>
      <c r="AF85" s="36">
        <f>'Parte 3'!S142*2</f>
        <v>9.5</v>
      </c>
      <c r="AI85" s="8">
        <f t="shared" si="75"/>
        <v>13</v>
      </c>
      <c r="AJ85" s="8">
        <f t="shared" si="76"/>
        <v>4</v>
      </c>
      <c r="AK85" s="28">
        <f t="shared" si="77"/>
        <v>8.4497041420118357</v>
      </c>
      <c r="AL85" s="28">
        <f t="shared" si="78"/>
        <v>9.0384615384615383</v>
      </c>
    </row>
    <row r="86" spans="2:38" x14ac:dyDescent="0.25">
      <c r="B86" s="8">
        <v>4</v>
      </c>
      <c r="C86" s="16" t="s">
        <v>86</v>
      </c>
      <c r="D86" s="8">
        <f t="shared" ref="D86:F86" si="80">D75</f>
        <v>13</v>
      </c>
      <c r="E86" s="8">
        <f t="shared" si="80"/>
        <v>0</v>
      </c>
      <c r="F86" s="8">
        <f t="shared" si="80"/>
        <v>13</v>
      </c>
      <c r="G86" s="36">
        <f>'Parte 3'!R11*2</f>
        <v>0</v>
      </c>
      <c r="H86" s="36">
        <f>'Parte 3'!S11*2</f>
        <v>7.5384615384615383</v>
      </c>
      <c r="I86" s="36">
        <f>'Parte 3'!R22*2</f>
        <v>0</v>
      </c>
      <c r="J86" s="36">
        <f>'Parte 3'!S22*2</f>
        <v>7.384615384615385</v>
      </c>
      <c r="K86" s="36">
        <f>'Parte 3'!R33*2</f>
        <v>0</v>
      </c>
      <c r="L86" s="36">
        <f>'Parte 3'!S33*2</f>
        <v>9.6923076923076916</v>
      </c>
      <c r="M86" s="36">
        <f>'Parte 3'!R44*2</f>
        <v>0</v>
      </c>
      <c r="N86" s="36">
        <f>'Parte 3'!S44*2</f>
        <v>8.615384615384615</v>
      </c>
      <c r="O86" s="36">
        <f>'Parte 3'!R55*2</f>
        <v>0</v>
      </c>
      <c r="P86" s="36">
        <f>'Parte 3'!S55*2</f>
        <v>8.1538461538461533</v>
      </c>
      <c r="Q86" s="36">
        <f>'Parte 3'!R66*2</f>
        <v>0</v>
      </c>
      <c r="R86" s="36">
        <f>'Parte 3'!S66*2</f>
        <v>7.2307692307692308</v>
      </c>
      <c r="S86" s="36">
        <f>'Parte 3'!R77*2</f>
        <v>0</v>
      </c>
      <c r="T86" s="36">
        <f>'Parte 3'!S77*2</f>
        <v>8.4615384615384617</v>
      </c>
      <c r="U86" s="36">
        <f>'Parte 3'!R88*2</f>
        <v>0</v>
      </c>
      <c r="V86" s="36">
        <f>'Parte 3'!S88*2</f>
        <v>8.9230769230769234</v>
      </c>
      <c r="W86" s="36">
        <f>'Parte 3'!R99*2</f>
        <v>0</v>
      </c>
      <c r="X86" s="36">
        <f>'Parte 3'!S99*2</f>
        <v>9.0769230769230766</v>
      </c>
      <c r="Y86" s="36">
        <f>'Parte 3'!R110*2</f>
        <v>0</v>
      </c>
      <c r="Z86" s="36">
        <f>'Parte 3'!S110*2</f>
        <v>9.0769230769230766</v>
      </c>
      <c r="AA86" s="36">
        <f>'Parte 3'!R121*2</f>
        <v>0</v>
      </c>
      <c r="AB86" s="36">
        <f>'Parte 3'!S121*2</f>
        <v>8.9230769230769234</v>
      </c>
      <c r="AC86" s="36">
        <f>'Parte 3'!R132*2</f>
        <v>0</v>
      </c>
      <c r="AD86" s="36">
        <f>'Parte 3'!S132*2</f>
        <v>8.4615384615384617</v>
      </c>
      <c r="AE86" s="36">
        <f>'Parte 3'!R143*2</f>
        <v>0</v>
      </c>
      <c r="AF86" s="36">
        <f>'Parte 3'!S143*2</f>
        <v>9.6923076923076916</v>
      </c>
      <c r="AI86" s="8">
        <f t="shared" si="75"/>
        <v>0</v>
      </c>
      <c r="AJ86" s="8">
        <f t="shared" si="76"/>
        <v>13</v>
      </c>
      <c r="AK86" s="28">
        <f t="shared" si="77"/>
        <v>0</v>
      </c>
      <c r="AL86" s="28">
        <f t="shared" si="78"/>
        <v>8.5562130177514799</v>
      </c>
    </row>
    <row r="87" spans="2:38" x14ac:dyDescent="0.25">
      <c r="B87" s="8">
        <v>5</v>
      </c>
      <c r="C87" s="13" t="s">
        <v>68</v>
      </c>
      <c r="D87" s="8">
        <f t="shared" ref="D87:F87" si="81">D76</f>
        <v>16</v>
      </c>
      <c r="E87" s="8">
        <f t="shared" si="81"/>
        <v>9</v>
      </c>
      <c r="F87" s="8">
        <f t="shared" si="81"/>
        <v>7</v>
      </c>
      <c r="G87" s="36">
        <f>'Parte 3'!R12*2</f>
        <v>8.4444444444444446</v>
      </c>
      <c r="H87" s="36">
        <f>'Parte 3'!S12*2</f>
        <v>7.1428571428571432</v>
      </c>
      <c r="I87" s="36">
        <f>'Parte 3'!R23*2</f>
        <v>8.6666666666666661</v>
      </c>
      <c r="J87" s="36">
        <f>'Parte 3'!S23*2</f>
        <v>8.2857142857142865</v>
      </c>
      <c r="K87" s="36">
        <f>'Parte 3'!R34*2</f>
        <v>9.3333333333333339</v>
      </c>
      <c r="L87" s="36">
        <f>'Parte 3'!S34*2</f>
        <v>9.1428571428571423</v>
      </c>
      <c r="M87" s="36">
        <f>'Parte 3'!R45*2</f>
        <v>9.5555555555555554</v>
      </c>
      <c r="N87" s="36">
        <f>'Parte 3'!S45*2</f>
        <v>8.5714285714285712</v>
      </c>
      <c r="O87" s="36">
        <f>'Parte 3'!R56*2</f>
        <v>8.4444444444444446</v>
      </c>
      <c r="P87" s="36">
        <f>'Parte 3'!S56*2</f>
        <v>8.2857142857142865</v>
      </c>
      <c r="Q87" s="36">
        <f>'Parte 3'!R67*2</f>
        <v>9.1111111111111107</v>
      </c>
      <c r="R87" s="36">
        <f>'Parte 3'!S67*2</f>
        <v>9.1428571428571423</v>
      </c>
      <c r="S87" s="36">
        <f>'Parte 3'!R78*2</f>
        <v>9.1111111111111107</v>
      </c>
      <c r="T87" s="36">
        <f>'Parte 3'!S78*2</f>
        <v>9.7142857142857135</v>
      </c>
      <c r="U87" s="36">
        <f>'Parte 3'!R89*2</f>
        <v>9.3333333333333339</v>
      </c>
      <c r="V87" s="36">
        <f>'Parte 3'!S89*2</f>
        <v>9.4285714285714288</v>
      </c>
      <c r="W87" s="36">
        <f>'Parte 3'!R100*2</f>
        <v>9.3333333333333339</v>
      </c>
      <c r="X87" s="36">
        <f>'Parte 3'!S100*2</f>
        <v>9.1428571428571423</v>
      </c>
      <c r="Y87" s="36">
        <f>'Parte 3'!R111*2</f>
        <v>9.1111111111111107</v>
      </c>
      <c r="Z87" s="36">
        <f>'Parte 3'!S111*2</f>
        <v>9.4285714285714288</v>
      </c>
      <c r="AA87" s="36">
        <f>'Parte 3'!R122*2</f>
        <v>8.4444444444444446</v>
      </c>
      <c r="AB87" s="36">
        <f>'Parte 3'!S122*2</f>
        <v>8</v>
      </c>
      <c r="AC87" s="36">
        <f>'Parte 3'!R133*2</f>
        <v>8.6666666666666661</v>
      </c>
      <c r="AD87" s="36">
        <f>'Parte 3'!S133*2</f>
        <v>8.2857142857142865</v>
      </c>
      <c r="AE87" s="36">
        <f>'Parte 3'!R144*2</f>
        <v>9.1111111111111107</v>
      </c>
      <c r="AF87" s="36">
        <f>'Parte 3'!S144*2</f>
        <v>8.5714285714285712</v>
      </c>
      <c r="AI87" s="8">
        <f t="shared" si="75"/>
        <v>9</v>
      </c>
      <c r="AJ87" s="8">
        <f t="shared" si="76"/>
        <v>7</v>
      </c>
      <c r="AK87" s="28">
        <f t="shared" si="77"/>
        <v>8.9743589743589745</v>
      </c>
      <c r="AL87" s="28">
        <f t="shared" si="78"/>
        <v>8.7032967032967026</v>
      </c>
    </row>
    <row r="88" spans="2:38" x14ac:dyDescent="0.25">
      <c r="B88" s="8">
        <v>6</v>
      </c>
      <c r="C88" s="16" t="s">
        <v>81</v>
      </c>
      <c r="D88" s="8">
        <f t="shared" ref="D88:F88" si="82">D77</f>
        <v>12</v>
      </c>
      <c r="E88" s="8">
        <f t="shared" si="82"/>
        <v>7</v>
      </c>
      <c r="F88" s="8">
        <f t="shared" si="82"/>
        <v>5</v>
      </c>
      <c r="G88" s="36">
        <f>'Parte 3'!R13*2</f>
        <v>8.2857142857142865</v>
      </c>
      <c r="H88" s="36">
        <f>'Parte 3'!S13*2</f>
        <v>6.8</v>
      </c>
      <c r="I88" s="36">
        <f>'Parte 3'!R24*2</f>
        <v>8.5714285714285712</v>
      </c>
      <c r="J88" s="36">
        <f>'Parte 3'!S24*2</f>
        <v>8.4</v>
      </c>
      <c r="K88" s="36">
        <f>'Parte 3'!R35*2</f>
        <v>9.1428571428571423</v>
      </c>
      <c r="L88" s="36">
        <f>'Parte 3'!S35*2</f>
        <v>9.1999999999999993</v>
      </c>
      <c r="M88" s="36">
        <f>'Parte 3'!R46*2</f>
        <v>8.2857142857142865</v>
      </c>
      <c r="N88" s="36">
        <f>'Parte 3'!S46*2</f>
        <v>8.8000000000000007</v>
      </c>
      <c r="O88" s="36">
        <f>'Parte 3'!R57*2</f>
        <v>8.2857142857142865</v>
      </c>
      <c r="P88" s="36">
        <f>'Parte 3'!S57*2</f>
        <v>9.1999999999999993</v>
      </c>
      <c r="Q88" s="36">
        <f>'Parte 3'!R68*2</f>
        <v>8</v>
      </c>
      <c r="R88" s="36">
        <f>'Parte 3'!S68*2</f>
        <v>8.4</v>
      </c>
      <c r="S88" s="36">
        <f>'Parte 3'!R79*2</f>
        <v>8.2857142857142865</v>
      </c>
      <c r="T88" s="36">
        <f>'Parte 3'!S79*2</f>
        <v>9.1999999999999993</v>
      </c>
      <c r="U88" s="36">
        <f>'Parte 3'!R90*2</f>
        <v>8.8571428571428577</v>
      </c>
      <c r="V88" s="36">
        <f>'Parte 3'!S90*2</f>
        <v>9.1999999999999993</v>
      </c>
      <c r="W88" s="36">
        <f>'Parte 3'!R101*2</f>
        <v>8.8571428571428577</v>
      </c>
      <c r="X88" s="36">
        <f>'Parte 3'!S101*2</f>
        <v>8.8000000000000007</v>
      </c>
      <c r="Y88" s="36">
        <f>'Parte 3'!R112*2</f>
        <v>8.8571428571428577</v>
      </c>
      <c r="Z88" s="36">
        <f>'Parte 3'!S112*2</f>
        <v>9.1999999999999993</v>
      </c>
      <c r="AA88" s="36">
        <f>'Parte 3'!R123*2</f>
        <v>8.5714285714285712</v>
      </c>
      <c r="AB88" s="36">
        <f>'Parte 3'!S123*2</f>
        <v>9.1999999999999993</v>
      </c>
      <c r="AC88" s="36">
        <f>'Parte 3'!R134*2</f>
        <v>8.8571428571428577</v>
      </c>
      <c r="AD88" s="36">
        <f>'Parte 3'!S134*2</f>
        <v>8.4</v>
      </c>
      <c r="AE88" s="36">
        <f>'Parte 3'!R145*2</f>
        <v>9.1428571428571423</v>
      </c>
      <c r="AF88" s="36">
        <f>'Parte 3'!S145*2</f>
        <v>9.6</v>
      </c>
      <c r="AI88" s="8">
        <f t="shared" si="75"/>
        <v>7</v>
      </c>
      <c r="AJ88" s="8">
        <f t="shared" si="76"/>
        <v>5</v>
      </c>
      <c r="AK88" s="28">
        <f t="shared" si="77"/>
        <v>8.615384615384615</v>
      </c>
      <c r="AL88" s="28">
        <f t="shared" si="78"/>
        <v>8.8000000000000007</v>
      </c>
    </row>
    <row r="89" spans="2:38" x14ac:dyDescent="0.25">
      <c r="B89" s="8">
        <v>7</v>
      </c>
      <c r="C89" s="16" t="s">
        <v>82</v>
      </c>
      <c r="D89" s="8">
        <f t="shared" ref="D89:F89" si="83">D78</f>
        <v>13</v>
      </c>
      <c r="E89" s="8">
        <f t="shared" si="83"/>
        <v>8</v>
      </c>
      <c r="F89" s="8">
        <f t="shared" si="83"/>
        <v>5</v>
      </c>
      <c r="G89" s="36">
        <f>'Parte 3'!R14*2</f>
        <v>8.25</v>
      </c>
      <c r="H89" s="36">
        <f>'Parte 3'!S14*2</f>
        <v>6.8</v>
      </c>
      <c r="I89" s="36">
        <f>'Parte 3'!R25*2</f>
        <v>8.75</v>
      </c>
      <c r="J89" s="36">
        <f>'Parte 3'!S25*2</f>
        <v>7.6</v>
      </c>
      <c r="K89" s="36">
        <f>'Parte 3'!R36*2</f>
        <v>9.75</v>
      </c>
      <c r="L89" s="36">
        <f>'Parte 3'!S36*2</f>
        <v>8.8000000000000007</v>
      </c>
      <c r="M89" s="36">
        <f>'Parte 3'!R47*2</f>
        <v>9.25</v>
      </c>
      <c r="N89" s="36">
        <f>'Parte 3'!S47*2</f>
        <v>8.4</v>
      </c>
      <c r="O89" s="36">
        <f>'Parte 3'!R58*2</f>
        <v>9</v>
      </c>
      <c r="P89" s="36">
        <f>'Parte 3'!S58*2</f>
        <v>8.8000000000000007</v>
      </c>
      <c r="Q89" s="36">
        <f>'Parte 3'!R69*2</f>
        <v>8.25</v>
      </c>
      <c r="R89" s="36">
        <f>'Parte 3'!S69*2</f>
        <v>8</v>
      </c>
      <c r="S89" s="36">
        <f>'Parte 3'!R80*2</f>
        <v>8.75</v>
      </c>
      <c r="T89" s="36">
        <f>'Parte 3'!S80*2</f>
        <v>8</v>
      </c>
      <c r="U89" s="36">
        <f>'Parte 3'!R91*2</f>
        <v>10</v>
      </c>
      <c r="V89" s="36">
        <f>'Parte 3'!S91*2</f>
        <v>8.8000000000000007</v>
      </c>
      <c r="W89" s="36">
        <f>'Parte 3'!R102*2</f>
        <v>10</v>
      </c>
      <c r="X89" s="36">
        <f>'Parte 3'!S102*2</f>
        <v>8.8000000000000007</v>
      </c>
      <c r="Y89" s="36">
        <f>'Parte 3'!R113*2</f>
        <v>10</v>
      </c>
      <c r="Z89" s="36">
        <f>'Parte 3'!S113*2</f>
        <v>8.8000000000000007</v>
      </c>
      <c r="AA89" s="36">
        <f>'Parte 3'!R124*2</f>
        <v>9.75</v>
      </c>
      <c r="AB89" s="36">
        <f>'Parte 3'!S124*2</f>
        <v>9.1999999999999993</v>
      </c>
      <c r="AC89" s="36">
        <f>'Parte 3'!R135*2</f>
        <v>9.75</v>
      </c>
      <c r="AD89" s="36">
        <f>'Parte 3'!S135*2</f>
        <v>9.1999999999999993</v>
      </c>
      <c r="AE89" s="36">
        <f>'Parte 3'!R146*2</f>
        <v>10</v>
      </c>
      <c r="AF89" s="36">
        <f>'Parte 3'!S146*2</f>
        <v>8.8000000000000007</v>
      </c>
      <c r="AI89" s="8">
        <f t="shared" si="75"/>
        <v>8</v>
      </c>
      <c r="AJ89" s="8">
        <f t="shared" si="76"/>
        <v>5</v>
      </c>
      <c r="AK89" s="28">
        <f t="shared" si="77"/>
        <v>9.3461538461538467</v>
      </c>
      <c r="AL89" s="28">
        <f t="shared" si="78"/>
        <v>8.4615384615384617</v>
      </c>
    </row>
    <row r="90" spans="2:38" x14ac:dyDescent="0.25">
      <c r="D90" s="33"/>
      <c r="E90" s="50" t="s">
        <v>124</v>
      </c>
      <c r="F90" s="50"/>
      <c r="G90" s="38">
        <f>'Parte 3'!R15*2</f>
        <v>7.0960666317809169</v>
      </c>
      <c r="H90" s="38">
        <f>'Parte 3'!S15*2</f>
        <v>7.25447409733124</v>
      </c>
      <c r="I90" s="38">
        <f>'Parte 3'!R26*2</f>
        <v>7.3572736787022492</v>
      </c>
      <c r="J90" s="38">
        <f>'Parte 3'!S26*2</f>
        <v>7.5957613814756675</v>
      </c>
      <c r="K90" s="38">
        <f>'Parte 3'!R37*2</f>
        <v>8.0872579801151243</v>
      </c>
      <c r="L90" s="38">
        <f>'Parte 3'!S37*2</f>
        <v>9.0478806907378324</v>
      </c>
      <c r="M90" s="38">
        <f>'Parte 3'!R48*2</f>
        <v>7.6943572300715157</v>
      </c>
      <c r="N90" s="38">
        <f>'Parte 3'!S48*2</f>
        <v>8.4838304552590262</v>
      </c>
      <c r="O90" s="38">
        <f>'Parte 3'!R59*2</f>
        <v>7.3387406244549096</v>
      </c>
      <c r="P90" s="38">
        <f>'Parte 3'!S59*2</f>
        <v>8.3485086342229202</v>
      </c>
      <c r="Q90" s="38">
        <f>'Parte 3'!R70*2</f>
        <v>7.2200854700854702</v>
      </c>
      <c r="R90" s="38">
        <f>'Parte 3'!S70*2</f>
        <v>8.1105180533751966</v>
      </c>
      <c r="S90" s="38">
        <f>'Parte 3'!R81*2</f>
        <v>7.6143816500959352</v>
      </c>
      <c r="T90" s="38">
        <f>'Parte 3'!S81*2</f>
        <v>8.6251177394034535</v>
      </c>
      <c r="U90" s="38">
        <f>'Parte 3'!R92*2</f>
        <v>8.0198848770277351</v>
      </c>
      <c r="V90" s="38">
        <f>'Parte 3'!S92*2</f>
        <v>9.2645211930926212</v>
      </c>
      <c r="W90" s="38">
        <f>'Parte 3'!R103*2</f>
        <v>7.9466248037676603</v>
      </c>
      <c r="X90" s="38">
        <f>'Parte 3'!S103*2</f>
        <v>9.1885400313971726</v>
      </c>
      <c r="Y90" s="38">
        <f>'Parte 3'!R114*2</f>
        <v>8.0101168672597254</v>
      </c>
      <c r="Z90" s="38">
        <f>'Parte 3'!S114*2</f>
        <v>9.2864992150706449</v>
      </c>
      <c r="AA90" s="38">
        <f>'Parte 3'!R125*2</f>
        <v>7.6808390022675734</v>
      </c>
      <c r="AB90" s="38">
        <f>'Parte 3'!S125*2</f>
        <v>8.3318681318681325</v>
      </c>
      <c r="AC90" s="38">
        <f>'Parte 3'!R136*2</f>
        <v>7.7240973312401877</v>
      </c>
      <c r="AD90" s="38">
        <f>'Parte 3'!S136*2</f>
        <v>8.4781789638932477</v>
      </c>
      <c r="AE90" s="38">
        <f>'Parte 3'!R147*2</f>
        <v>8.1644863073434504</v>
      </c>
      <c r="AF90" s="38">
        <f>'Parte 3'!S147*2</f>
        <v>8.9519623233908963</v>
      </c>
      <c r="AI90" s="40">
        <f>SUM(AI83:AI89)</f>
        <v>46</v>
      </c>
      <c r="AJ90" s="40">
        <f>SUM(AJ83:AJ89)</f>
        <v>40</v>
      </c>
      <c r="AK90" s="35">
        <f t="shared" si="77"/>
        <v>7.688785573400958</v>
      </c>
      <c r="AL90" s="35">
        <f t="shared" si="78"/>
        <v>8.5359739161936954</v>
      </c>
    </row>
  </sheetData>
  <mergeCells count="130">
    <mergeCell ref="AE81:AF81"/>
    <mergeCell ref="E90:F90"/>
    <mergeCell ref="U81:V81"/>
    <mergeCell ref="W81:X81"/>
    <mergeCell ref="Y81:Z81"/>
    <mergeCell ref="AA81:AB81"/>
    <mergeCell ref="AC81:AD81"/>
    <mergeCell ref="S70:T70"/>
    <mergeCell ref="U70:V70"/>
    <mergeCell ref="W70:X70"/>
    <mergeCell ref="E79:F79"/>
    <mergeCell ref="O81:P81"/>
    <mergeCell ref="Q81:R81"/>
    <mergeCell ref="S81:T81"/>
    <mergeCell ref="B81:B82"/>
    <mergeCell ref="C81:C82"/>
    <mergeCell ref="D81:D82"/>
    <mergeCell ref="E81:E82"/>
    <mergeCell ref="F81:F82"/>
    <mergeCell ref="G81:H81"/>
    <mergeCell ref="I81:J81"/>
    <mergeCell ref="K81:L81"/>
    <mergeCell ref="M81:N81"/>
    <mergeCell ref="Q59:R59"/>
    <mergeCell ref="E68:F68"/>
    <mergeCell ref="B70:B71"/>
    <mergeCell ref="C70:C71"/>
    <mergeCell ref="D70:D71"/>
    <mergeCell ref="E70:E71"/>
    <mergeCell ref="F70:F71"/>
    <mergeCell ref="G70:H70"/>
    <mergeCell ref="I70:J70"/>
    <mergeCell ref="K70:L70"/>
    <mergeCell ref="M70:N70"/>
    <mergeCell ref="O70:P70"/>
    <mergeCell ref="Q70:R70"/>
    <mergeCell ref="G59:H59"/>
    <mergeCell ref="I59:J59"/>
    <mergeCell ref="K59:L59"/>
    <mergeCell ref="M59:N59"/>
    <mergeCell ref="O59:P59"/>
    <mergeCell ref="E57:F57"/>
    <mergeCell ref="B59:B60"/>
    <mergeCell ref="C59:C60"/>
    <mergeCell ref="D59:D60"/>
    <mergeCell ref="E59:E60"/>
    <mergeCell ref="F59:F60"/>
    <mergeCell ref="Q37:R37"/>
    <mergeCell ref="E46:F46"/>
    <mergeCell ref="S37:T37"/>
    <mergeCell ref="B48:B49"/>
    <mergeCell ref="C48:C49"/>
    <mergeCell ref="D48:D49"/>
    <mergeCell ref="E48:E49"/>
    <mergeCell ref="F48:F49"/>
    <mergeCell ref="G48:H48"/>
    <mergeCell ref="I48:J48"/>
    <mergeCell ref="K48:L48"/>
    <mergeCell ref="M48:N48"/>
    <mergeCell ref="O48:P48"/>
    <mergeCell ref="Q48:R48"/>
    <mergeCell ref="S48:T48"/>
    <mergeCell ref="G37:H37"/>
    <mergeCell ref="I37:J37"/>
    <mergeCell ref="K37:L37"/>
    <mergeCell ref="M37:N37"/>
    <mergeCell ref="O37:P37"/>
    <mergeCell ref="B37:B38"/>
    <mergeCell ref="C37:C38"/>
    <mergeCell ref="D37:D38"/>
    <mergeCell ref="E37:E38"/>
    <mergeCell ref="F37:F38"/>
    <mergeCell ref="I4:J4"/>
    <mergeCell ref="B15:B16"/>
    <mergeCell ref="C15:C16"/>
    <mergeCell ref="D15:D16"/>
    <mergeCell ref="E15:E16"/>
    <mergeCell ref="F15:F16"/>
    <mergeCell ref="B4:B5"/>
    <mergeCell ref="C4:C5"/>
    <mergeCell ref="D4:D5"/>
    <mergeCell ref="E4:E5"/>
    <mergeCell ref="F4:F5"/>
    <mergeCell ref="G4:H4"/>
    <mergeCell ref="I15:J15"/>
    <mergeCell ref="K15:L15"/>
    <mergeCell ref="M15:N15"/>
    <mergeCell ref="O15:P15"/>
    <mergeCell ref="E13:F13"/>
    <mergeCell ref="B26:B27"/>
    <mergeCell ref="C26:C27"/>
    <mergeCell ref="D26:D27"/>
    <mergeCell ref="E26:E27"/>
    <mergeCell ref="F26:F27"/>
    <mergeCell ref="Q15:R15"/>
    <mergeCell ref="S15:T15"/>
    <mergeCell ref="U15:V15"/>
    <mergeCell ref="W15:X15"/>
    <mergeCell ref="E24:F24"/>
    <mergeCell ref="G15:H15"/>
    <mergeCell ref="Q26:R26"/>
    <mergeCell ref="E35:F35"/>
    <mergeCell ref="G26:H26"/>
    <mergeCell ref="I26:J26"/>
    <mergeCell ref="K26:L26"/>
    <mergeCell ref="M26:N26"/>
    <mergeCell ref="O26:P26"/>
    <mergeCell ref="AC15:AD15"/>
    <mergeCell ref="AE15:AF15"/>
    <mergeCell ref="AG15:AH15"/>
    <mergeCell ref="Y15:Z15"/>
    <mergeCell ref="AA15:AB15"/>
    <mergeCell ref="AK1:AN3"/>
    <mergeCell ref="AI59:AJ59"/>
    <mergeCell ref="AK59:AL59"/>
    <mergeCell ref="AI70:AJ70"/>
    <mergeCell ref="AK70:AL70"/>
    <mergeCell ref="AI81:AJ81"/>
    <mergeCell ref="AK81:AL81"/>
    <mergeCell ref="AI4:AJ4"/>
    <mergeCell ref="AK4:AL4"/>
    <mergeCell ref="AM4:AN4"/>
    <mergeCell ref="AI15:AJ15"/>
    <mergeCell ref="AK15:AL15"/>
    <mergeCell ref="AI26:AJ26"/>
    <mergeCell ref="AK26:AL26"/>
    <mergeCell ref="AI37:AJ37"/>
    <mergeCell ref="AK37:AL37"/>
    <mergeCell ref="AI48:AJ48"/>
    <mergeCell ref="AK48:AL48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5B6CA-041B-4444-BC5F-D0FE58283732}">
  <dimension ref="B2:AE45"/>
  <sheetViews>
    <sheetView topLeftCell="A22" workbookViewId="0">
      <selection activeCell="P38" sqref="P38"/>
    </sheetView>
  </sheetViews>
  <sheetFormatPr defaultColWidth="9.109375" defaultRowHeight="13.2" x14ac:dyDescent="0.25"/>
  <cols>
    <col min="1" max="1" width="2.6640625" style="5" customWidth="1"/>
    <col min="2" max="2" width="3.88671875" style="5" customWidth="1"/>
    <col min="3" max="3" width="63.88671875" style="5" customWidth="1"/>
    <col min="4" max="4" width="8.6640625" style="5" hidden="1" customWidth="1"/>
    <col min="5" max="5" width="6.109375" style="5" hidden="1" customWidth="1"/>
    <col min="6" max="8" width="9.109375" style="5"/>
    <col min="9" max="12" width="4.6640625" style="5" customWidth="1"/>
    <col min="13" max="13" width="6.6640625" style="5" customWidth="1"/>
    <col min="14" max="27" width="4.6640625" style="5" customWidth="1"/>
    <col min="28" max="29" width="4.6640625" style="5" hidden="1" customWidth="1"/>
    <col min="30" max="31" width="5.6640625" style="5" customWidth="1"/>
    <col min="32" max="16384" width="9.109375" style="5"/>
  </cols>
  <sheetData>
    <row r="2" spans="2:31" x14ac:dyDescent="0.25">
      <c r="B2" s="29" t="s">
        <v>168</v>
      </c>
    </row>
    <row r="4" spans="2:31" x14ac:dyDescent="0.25">
      <c r="B4" s="11" t="s">
        <v>89</v>
      </c>
      <c r="C4" s="11" t="s">
        <v>88</v>
      </c>
      <c r="D4" s="11"/>
      <c r="E4" s="11"/>
      <c r="F4" s="11" t="s">
        <v>90</v>
      </c>
      <c r="G4" s="11" t="s">
        <v>91</v>
      </c>
      <c r="H4" s="11" t="s">
        <v>92</v>
      </c>
    </row>
    <row r="5" spans="2:31" x14ac:dyDescent="0.25">
      <c r="B5" s="8">
        <v>1</v>
      </c>
      <c r="C5" s="15" t="s">
        <v>84</v>
      </c>
      <c r="D5" s="8">
        <v>1</v>
      </c>
      <c r="E5" s="8">
        <f>D5*11</f>
        <v>11</v>
      </c>
      <c r="F5" s="8">
        <f>COUNTIF(Respostas!$B$2:$B$87,'Parte 1'!C5)</f>
        <v>10</v>
      </c>
      <c r="G5" s="8">
        <f>COUNTIF(Respostas!$F$2:$F$87,'Parte 1'!D5)</f>
        <v>6</v>
      </c>
      <c r="H5" s="8">
        <f>COUNTIF(Respostas!$F$2:$F$87,'Parte 1'!E5)</f>
        <v>4</v>
      </c>
    </row>
    <row r="6" spans="2:31" x14ac:dyDescent="0.25">
      <c r="B6" s="8">
        <v>2</v>
      </c>
      <c r="C6" s="16" t="s">
        <v>83</v>
      </c>
      <c r="D6" s="18">
        <v>101</v>
      </c>
      <c r="E6" s="8">
        <f t="shared" ref="E6:E11" si="0">D6*11</f>
        <v>1111</v>
      </c>
      <c r="F6" s="8">
        <f>COUNTIF(Respostas!$B$2:$B$87,'Parte 1'!C6)</f>
        <v>5</v>
      </c>
      <c r="G6" s="8">
        <f>COUNTIF(Respostas!$F$2:$F$87,'Parte 1'!D6)</f>
        <v>3</v>
      </c>
      <c r="H6" s="8">
        <f>COUNTIF(Respostas!$F$2:$F$87,'Parte 1'!E6)</f>
        <v>2</v>
      </c>
    </row>
    <row r="7" spans="2:31" x14ac:dyDescent="0.25">
      <c r="B7" s="8">
        <v>3</v>
      </c>
      <c r="C7" s="16" t="s">
        <v>78</v>
      </c>
      <c r="D7" s="18">
        <v>1001</v>
      </c>
      <c r="E7" s="8">
        <f t="shared" si="0"/>
        <v>11011</v>
      </c>
      <c r="F7" s="8">
        <f>COUNTIF(Respostas!$B$2:$B$87,'Parte 1'!C7)</f>
        <v>17</v>
      </c>
      <c r="G7" s="8">
        <f>COUNTIF(Respostas!$F$2:$F$87,'Parte 1'!D7)</f>
        <v>13</v>
      </c>
      <c r="H7" s="8">
        <f>COUNTIF(Respostas!$F$2:$F$87,'Parte 1'!E7)</f>
        <v>4</v>
      </c>
    </row>
    <row r="8" spans="2:31" x14ac:dyDescent="0.25">
      <c r="B8" s="8">
        <v>4</v>
      </c>
      <c r="C8" s="16" t="s">
        <v>86</v>
      </c>
      <c r="D8" s="18">
        <v>10001</v>
      </c>
      <c r="E8" s="8">
        <f t="shared" si="0"/>
        <v>110011</v>
      </c>
      <c r="F8" s="8">
        <f>COUNTIF(Respostas!$B$2:$B$87,'Parte 1'!C8)</f>
        <v>13</v>
      </c>
      <c r="G8" s="8">
        <f>COUNTIF(Respostas!$F$2:$F$87,'Parte 1'!D8)</f>
        <v>0</v>
      </c>
      <c r="H8" s="8">
        <f>COUNTIF(Respostas!$F$2:$F$87,'Parte 1'!E8)</f>
        <v>13</v>
      </c>
    </row>
    <row r="9" spans="2:31" x14ac:dyDescent="0.25">
      <c r="B9" s="8">
        <v>5</v>
      </c>
      <c r="C9" s="13" t="s">
        <v>68</v>
      </c>
      <c r="D9" s="19">
        <v>100001</v>
      </c>
      <c r="E9" s="8">
        <f t="shared" si="0"/>
        <v>1100011</v>
      </c>
      <c r="F9" s="8">
        <f>COUNTIF(Respostas!$B$2:$B$87,'Parte 1'!C9)</f>
        <v>16</v>
      </c>
      <c r="G9" s="8">
        <f>COUNTIF(Respostas!$F$2:$F$87,'Parte 1'!D9)</f>
        <v>9</v>
      </c>
      <c r="H9" s="8">
        <f>COUNTIF(Respostas!$F$2:$F$87,'Parte 1'!E9)</f>
        <v>7</v>
      </c>
    </row>
    <row r="10" spans="2:31" x14ac:dyDescent="0.25">
      <c r="B10" s="8">
        <v>6</v>
      </c>
      <c r="C10" s="16" t="s">
        <v>81</v>
      </c>
      <c r="D10" s="18">
        <v>1000001</v>
      </c>
      <c r="E10" s="8">
        <f t="shared" si="0"/>
        <v>11000011</v>
      </c>
      <c r="F10" s="8">
        <f>COUNTIF(Respostas!$B$2:$B$87,'Parte 1'!C10)</f>
        <v>12</v>
      </c>
      <c r="G10" s="8">
        <f>COUNTIF(Respostas!$F$2:$F$87,'Parte 1'!D10)</f>
        <v>7</v>
      </c>
      <c r="H10" s="8">
        <f>COUNTIF(Respostas!$F$2:$F$87,'Parte 1'!E10)</f>
        <v>5</v>
      </c>
    </row>
    <row r="11" spans="2:31" x14ac:dyDescent="0.25">
      <c r="B11" s="8">
        <v>7</v>
      </c>
      <c r="C11" s="16" t="s">
        <v>82</v>
      </c>
      <c r="D11" s="18">
        <v>100000001</v>
      </c>
      <c r="E11" s="8">
        <f t="shared" si="0"/>
        <v>1100000011</v>
      </c>
      <c r="F11" s="8">
        <f>COUNTIF(Respostas!$B$2:$B$87,'Parte 1'!C11)</f>
        <v>13</v>
      </c>
      <c r="G11" s="8">
        <f>COUNTIF(Respostas!$F$2:$F$87,'Parte 1'!D11)</f>
        <v>8</v>
      </c>
      <c r="H11" s="8">
        <f>COUNTIF(Respostas!$F$2:$F$87,'Parte 1'!E11)</f>
        <v>5</v>
      </c>
    </row>
    <row r="12" spans="2:31" x14ac:dyDescent="0.25">
      <c r="F12" s="14">
        <f>SUM(F5:F11)</f>
        <v>86</v>
      </c>
      <c r="G12" s="14">
        <f t="shared" ref="G12:H12" si="1">SUM(G5:G11)</f>
        <v>46</v>
      </c>
      <c r="H12" s="14">
        <f t="shared" si="1"/>
        <v>40</v>
      </c>
    </row>
    <row r="14" spans="2:31" x14ac:dyDescent="0.25">
      <c r="B14" s="44" t="s">
        <v>89</v>
      </c>
      <c r="C14" s="45" t="s">
        <v>93</v>
      </c>
      <c r="D14" s="46"/>
      <c r="E14" s="46"/>
      <c r="F14" s="41">
        <v>0</v>
      </c>
      <c r="G14" s="41"/>
      <c r="H14" s="41">
        <v>1</v>
      </c>
      <c r="I14" s="41"/>
      <c r="J14" s="41">
        <v>2</v>
      </c>
      <c r="K14" s="41"/>
      <c r="L14" s="41">
        <v>3</v>
      </c>
      <c r="M14" s="41"/>
      <c r="N14" s="41">
        <v>4</v>
      </c>
      <c r="O14" s="41"/>
      <c r="P14" s="41">
        <v>5</v>
      </c>
      <c r="Q14" s="41"/>
      <c r="R14" s="41">
        <v>6</v>
      </c>
      <c r="S14" s="41"/>
      <c r="T14" s="41">
        <v>7</v>
      </c>
      <c r="U14" s="41"/>
      <c r="V14" s="41">
        <v>8</v>
      </c>
      <c r="W14" s="41"/>
      <c r="X14" s="41">
        <v>9</v>
      </c>
      <c r="Y14" s="41"/>
      <c r="Z14" s="41">
        <v>10</v>
      </c>
      <c r="AA14" s="41"/>
      <c r="AB14" s="42" t="s">
        <v>94</v>
      </c>
      <c r="AC14" s="43"/>
      <c r="AD14" s="42" t="s">
        <v>178</v>
      </c>
      <c r="AE14" s="43"/>
    </row>
    <row r="15" spans="2:31" ht="15.75" customHeight="1" x14ac:dyDescent="0.25">
      <c r="B15" s="44"/>
      <c r="C15" s="45"/>
      <c r="D15" s="46"/>
      <c r="E15" s="46"/>
      <c r="F15" s="11" t="s">
        <v>91</v>
      </c>
      <c r="G15" s="11" t="s">
        <v>92</v>
      </c>
      <c r="H15" s="11" t="s">
        <v>91</v>
      </c>
      <c r="I15" s="11" t="s">
        <v>92</v>
      </c>
      <c r="J15" s="11" t="s">
        <v>91</v>
      </c>
      <c r="K15" s="11" t="s">
        <v>92</v>
      </c>
      <c r="L15" s="11" t="s">
        <v>91</v>
      </c>
      <c r="M15" s="11" t="s">
        <v>92</v>
      </c>
      <c r="N15" s="11" t="s">
        <v>91</v>
      </c>
      <c r="O15" s="11" t="s">
        <v>92</v>
      </c>
      <c r="P15" s="11" t="s">
        <v>91</v>
      </c>
      <c r="Q15" s="11" t="s">
        <v>92</v>
      </c>
      <c r="R15" s="11" t="s">
        <v>91</v>
      </c>
      <c r="S15" s="11" t="s">
        <v>92</v>
      </c>
      <c r="T15" s="11" t="s">
        <v>91</v>
      </c>
      <c r="U15" s="11" t="s">
        <v>92</v>
      </c>
      <c r="V15" s="11" t="s">
        <v>91</v>
      </c>
      <c r="W15" s="11" t="s">
        <v>92</v>
      </c>
      <c r="X15" s="11" t="s">
        <v>91</v>
      </c>
      <c r="Y15" s="11" t="s">
        <v>92</v>
      </c>
      <c r="Z15" s="11" t="s">
        <v>91</v>
      </c>
      <c r="AA15" s="11" t="s">
        <v>92</v>
      </c>
      <c r="AB15" s="11" t="s">
        <v>91</v>
      </c>
      <c r="AC15" s="11" t="s">
        <v>92</v>
      </c>
      <c r="AD15" s="11" t="s">
        <v>91</v>
      </c>
      <c r="AE15" s="11" t="s">
        <v>92</v>
      </c>
    </row>
    <row r="16" spans="2:31" x14ac:dyDescent="0.25">
      <c r="B16" s="8">
        <v>1</v>
      </c>
      <c r="C16" s="12" t="s">
        <v>84</v>
      </c>
      <c r="D16" s="8">
        <v>1</v>
      </c>
      <c r="E16" s="8">
        <f>D16*11</f>
        <v>11</v>
      </c>
      <c r="F16" s="8">
        <f>COUNTIF(Respostas!$H$2:$H$87,F14)</f>
        <v>0</v>
      </c>
      <c r="G16" s="8">
        <f>COUNTIF(Respostas!$H$2:$H$87,G14)</f>
        <v>0</v>
      </c>
      <c r="H16" s="8">
        <f>COUNTIF(Respostas!$H$2:$H$87,D16)</f>
        <v>0</v>
      </c>
      <c r="I16" s="8">
        <f>COUNTIF(Respostas!$H$2:$H$87,E16)</f>
        <v>0</v>
      </c>
      <c r="J16" s="8">
        <f>COUNTIF(Respostas!$H$2:$H$87,D16*2)</f>
        <v>0</v>
      </c>
      <c r="K16" s="8">
        <f>COUNTIF(Respostas!$H$2:$H$87,E16*2)</f>
        <v>0</v>
      </c>
      <c r="L16" s="8">
        <f>COUNTIF(Respostas!$H$2:$H$87,D16*3)</f>
        <v>0</v>
      </c>
      <c r="M16" s="8">
        <f>COUNTIF(Respostas!$H$2:$H$87,E16*3)</f>
        <v>0</v>
      </c>
      <c r="N16" s="8">
        <f>COUNTIF(Respostas!$H$2:$H$87,D16*4)</f>
        <v>0</v>
      </c>
      <c r="O16" s="8">
        <f>COUNTIF(Respostas!$H$2:$H$87,E16*4)</f>
        <v>0</v>
      </c>
      <c r="P16" s="8">
        <f>COUNTIF(Respostas!$H$2:$H$87,D16*5)</f>
        <v>1</v>
      </c>
      <c r="Q16" s="8">
        <f>COUNTIF(Respostas!$H$2:$H$87,E16*5)</f>
        <v>1</v>
      </c>
      <c r="R16" s="8">
        <f>COUNTIF(Respostas!$H$2:$H$87,D16*6)</f>
        <v>0</v>
      </c>
      <c r="S16" s="8">
        <f>COUNTIF(Respostas!$H$2:$H$87,E16*6)</f>
        <v>2</v>
      </c>
      <c r="T16" s="8">
        <f>COUNTIF(Respostas!$H$2:$H$87,D16*7)</f>
        <v>2</v>
      </c>
      <c r="U16" s="8">
        <f>COUNTIF(Respostas!$H$2:$H$87,E16*7)</f>
        <v>0</v>
      </c>
      <c r="V16" s="8">
        <f>COUNTIF(Respostas!$H$2:$H$87,D16*8)</f>
        <v>1</v>
      </c>
      <c r="W16" s="8">
        <f>COUNTIF(Respostas!$H$2:$H$87,E16*8)</f>
        <v>1</v>
      </c>
      <c r="X16" s="8">
        <f>COUNTIF(Respostas!$H$2:$H$87,D16*9)</f>
        <v>1</v>
      </c>
      <c r="Y16" s="8">
        <f>COUNTIF(Respostas!$H$2:$H$87,E16*9)</f>
        <v>0</v>
      </c>
      <c r="Z16" s="8">
        <f>COUNTIF(Respostas!$H$2:$H$87,D16*10)</f>
        <v>1</v>
      </c>
      <c r="AA16" s="8">
        <f>COUNTIF(Respostas!$H$2:$H$87,E16*10)</f>
        <v>0</v>
      </c>
      <c r="AB16" s="8">
        <f>H16+J16+F16+L16+N16+P16+R16+T16+V16+X16+Z16</f>
        <v>6</v>
      </c>
      <c r="AC16" s="8">
        <f>I16+K16+G16+M16+O16+Q16+S16+U16+W16+Y16+AA16</f>
        <v>4</v>
      </c>
      <c r="AD16" s="28">
        <f>IFERROR(((H16*1)+(J16*2)+(L16*3)+(N16*4)+(P16*5)+(R16*6)+(T16*7)+(V16*8)+(X16*9)+(Z16*10))/AB16,0)</f>
        <v>7.666666666666667</v>
      </c>
      <c r="AE16" s="28">
        <f>IFERROR(((I16*1)+(K16*2)+(M16*3)+(O16*4)+(Q16*5)+(S16*6)+(U16*7)+(W16*8)+(Y16*9)+(AA16*10))/AC16,0)</f>
        <v>6.25</v>
      </c>
    </row>
    <row r="17" spans="2:31" x14ac:dyDescent="0.25">
      <c r="B17" s="8">
        <v>2</v>
      </c>
      <c r="C17" s="9" t="s">
        <v>83</v>
      </c>
      <c r="D17" s="18">
        <v>101</v>
      </c>
      <c r="E17" s="8">
        <f t="shared" ref="E17:E22" si="2">D17*11</f>
        <v>1111</v>
      </c>
      <c r="F17" s="8">
        <f>COUNTIF(Respostas!$H$2:$H$87,F15)</f>
        <v>0</v>
      </c>
      <c r="G17" s="8">
        <f>COUNTIF(Respostas!$H$2:$H$87,G15)</f>
        <v>0</v>
      </c>
      <c r="H17" s="8">
        <f>COUNTIF(Respostas!$H$2:$H$87,D17)</f>
        <v>0</v>
      </c>
      <c r="I17" s="8">
        <f>COUNTIF(Respostas!$H$2:$H$87,E17)</f>
        <v>0</v>
      </c>
      <c r="J17" s="8">
        <f>COUNTIF(Respostas!$H$2:$H$87,D17*2)</f>
        <v>0</v>
      </c>
      <c r="K17" s="8">
        <f>COUNTIF(Respostas!$H$2:$H$87,E17*2)</f>
        <v>0</v>
      </c>
      <c r="L17" s="8">
        <f>COUNTIF(Respostas!$H$2:$H$87,D17*3)</f>
        <v>0</v>
      </c>
      <c r="M17" s="8">
        <f>COUNTIF(Respostas!$H$2:$H$87,E17*3)</f>
        <v>0</v>
      </c>
      <c r="N17" s="8">
        <f>COUNTIF(Respostas!$H$2:$H$87,D17*4)</f>
        <v>1</v>
      </c>
      <c r="O17" s="8">
        <f>COUNTIF(Respostas!$H$2:$H$87,E17*4)</f>
        <v>0</v>
      </c>
      <c r="P17" s="8">
        <f>COUNTIF(Respostas!$H$2:$H$87,D17*5)</f>
        <v>0</v>
      </c>
      <c r="Q17" s="8">
        <f>COUNTIF(Respostas!$H$2:$H$87,E17*5)</f>
        <v>0</v>
      </c>
      <c r="R17" s="8">
        <f>COUNTIF(Respostas!$H$2:$H$87,D17*6)</f>
        <v>0</v>
      </c>
      <c r="S17" s="8">
        <f>COUNTIF(Respostas!$H$2:$H$87,E17*6)</f>
        <v>0</v>
      </c>
      <c r="T17" s="8">
        <f>COUNTIF(Respostas!$H$2:$H$87,D17*7)</f>
        <v>1</v>
      </c>
      <c r="U17" s="8">
        <f>COUNTIF(Respostas!$H$2:$H$87,E17*7)</f>
        <v>2</v>
      </c>
      <c r="V17" s="8">
        <f>COUNTIF(Respostas!$H$2:$H$87,D17*8)</f>
        <v>0</v>
      </c>
      <c r="W17" s="8">
        <f>COUNTIF(Respostas!$H$2:$H$87,E17*8)</f>
        <v>0</v>
      </c>
      <c r="X17" s="8">
        <f>COUNTIF(Respostas!$H$2:$H$87,D17*9)</f>
        <v>1</v>
      </c>
      <c r="Y17" s="8">
        <f>COUNTIF(Respostas!$H$2:$H$87,E17*9)</f>
        <v>0</v>
      </c>
      <c r="Z17" s="8">
        <f>COUNTIF(Respostas!$H$2:$H$87,D17*10)</f>
        <v>0</v>
      </c>
      <c r="AA17" s="8">
        <f>COUNTIF(Respostas!$H$2:$H$87,E17*10)</f>
        <v>0</v>
      </c>
      <c r="AB17" s="8">
        <f t="shared" ref="AB17:AB22" si="3">H17+J17+F17+L17+N17+P17+R17+T17+V17+X17+Z17</f>
        <v>3</v>
      </c>
      <c r="AC17" s="8">
        <f t="shared" ref="AC17:AC22" si="4">I17+K17+G17+M17+O17+Q17+S17+U17+W17+Y17+AA17</f>
        <v>2</v>
      </c>
      <c r="AD17" s="28">
        <f t="shared" ref="AD17:AD22" si="5">IFERROR(((H17*1)+(J17*2)+(L17*3)+(N17*4)+(P17*5)+(R17*6)+(T17*7)+(V17*8)+(X17*9)+(Z17*10))/AB17,0)</f>
        <v>6.666666666666667</v>
      </c>
      <c r="AE17" s="28">
        <f t="shared" ref="AE17:AE22" si="6">IFERROR(((I17*1)+(K17*2)+(M17*3)+(O17*4)+(Q17*5)+(S17*6)+(U17*7)+(W17*8)+(Y17*9)+(AA17*10))/AC17,0)</f>
        <v>7</v>
      </c>
    </row>
    <row r="18" spans="2:31" x14ac:dyDescent="0.25">
      <c r="B18" s="8">
        <v>3</v>
      </c>
      <c r="C18" s="9" t="s">
        <v>78</v>
      </c>
      <c r="D18" s="18">
        <v>1001</v>
      </c>
      <c r="E18" s="8">
        <f t="shared" si="2"/>
        <v>11011</v>
      </c>
      <c r="F18" s="8">
        <f>COUNTIF(Respostas!$H$2:$H$87,F16)</f>
        <v>0</v>
      </c>
      <c r="G18" s="8">
        <f>COUNTIF(Respostas!$H$2:$H$87,G16)</f>
        <v>0</v>
      </c>
      <c r="H18" s="8">
        <f>COUNTIF(Respostas!$H$2:$H$87,D18)</f>
        <v>0</v>
      </c>
      <c r="I18" s="8">
        <f>COUNTIF(Respostas!$H$2:$H$87,E18)</f>
        <v>0</v>
      </c>
      <c r="J18" s="8">
        <f>COUNTIF(Respostas!$H$2:$H$87,D18*2)</f>
        <v>0</v>
      </c>
      <c r="K18" s="8">
        <f>COUNTIF(Respostas!$H$2:$H$87,E18*2)</f>
        <v>0</v>
      </c>
      <c r="L18" s="8">
        <f>COUNTIF(Respostas!$H$2:$H$87,D18*3)</f>
        <v>2</v>
      </c>
      <c r="M18" s="8">
        <f>COUNTIF(Respostas!$H$2:$H$87,E18*3)</f>
        <v>1</v>
      </c>
      <c r="N18" s="8">
        <f>COUNTIF(Respostas!$H$2:$H$87,D18*4)</f>
        <v>0</v>
      </c>
      <c r="O18" s="8">
        <f>COUNTIF(Respostas!$H$2:$H$87,E18*4)</f>
        <v>0</v>
      </c>
      <c r="P18" s="8">
        <f>COUNTIF(Respostas!$H$2:$H$87,D18*5)</f>
        <v>2</v>
      </c>
      <c r="Q18" s="8">
        <f>COUNTIF(Respostas!$H$2:$H$87,E18*5)</f>
        <v>2</v>
      </c>
      <c r="R18" s="8">
        <f>COUNTIF(Respostas!$H$2:$H$87,D18*6)</f>
        <v>1</v>
      </c>
      <c r="S18" s="8">
        <f>COUNTIF(Respostas!$H$2:$H$87,E18*6)</f>
        <v>1</v>
      </c>
      <c r="T18" s="8">
        <f>COUNTIF(Respostas!$H$2:$H$87,D18*7)</f>
        <v>5</v>
      </c>
      <c r="U18" s="8">
        <f>COUNTIF(Respostas!$H$2:$H$87,E18*7)</f>
        <v>0</v>
      </c>
      <c r="V18" s="8">
        <f>COUNTIF(Respostas!$H$2:$H$87,D18*8)</f>
        <v>1</v>
      </c>
      <c r="W18" s="8">
        <f>COUNTIF(Respostas!$H$2:$H$87,E18*8)</f>
        <v>0</v>
      </c>
      <c r="X18" s="8">
        <f>COUNTIF(Respostas!$H$2:$H$87,D18*9)</f>
        <v>1</v>
      </c>
      <c r="Y18" s="8">
        <f>COUNTIF(Respostas!$H$2:$H$87,E18*9)</f>
        <v>0</v>
      </c>
      <c r="Z18" s="8">
        <f>COUNTIF(Respostas!$H$2:$H$87,D18*10)</f>
        <v>1</v>
      </c>
      <c r="AA18" s="8">
        <f>COUNTIF(Respostas!$H$2:$H$87,E18*10)</f>
        <v>0</v>
      </c>
      <c r="AB18" s="8">
        <f t="shared" si="3"/>
        <v>13</v>
      </c>
      <c r="AC18" s="8">
        <f t="shared" si="4"/>
        <v>4</v>
      </c>
      <c r="AD18" s="28">
        <f t="shared" si="5"/>
        <v>6.4615384615384617</v>
      </c>
      <c r="AE18" s="28">
        <f t="shared" si="6"/>
        <v>4.75</v>
      </c>
    </row>
    <row r="19" spans="2:31" x14ac:dyDescent="0.25">
      <c r="B19" s="8">
        <v>4</v>
      </c>
      <c r="C19" s="9" t="s">
        <v>86</v>
      </c>
      <c r="D19" s="18">
        <v>10001</v>
      </c>
      <c r="E19" s="8">
        <f t="shared" si="2"/>
        <v>110011</v>
      </c>
      <c r="F19" s="8">
        <f>COUNTIF(Respostas!$H$2:$H$87,F17)</f>
        <v>0</v>
      </c>
      <c r="G19" s="8">
        <f>COUNTIF(Respostas!$H$2:$H$87,G17)</f>
        <v>0</v>
      </c>
      <c r="H19" s="8">
        <f>COUNTIF(Respostas!$H$2:$H$87,D19)</f>
        <v>0</v>
      </c>
      <c r="I19" s="8">
        <f>COUNTIF(Respostas!$H$2:$H$87,E19)</f>
        <v>1</v>
      </c>
      <c r="J19" s="8">
        <f>COUNTIF(Respostas!$H$2:$H$87,D19*2)</f>
        <v>0</v>
      </c>
      <c r="K19" s="8">
        <f>COUNTIF(Respostas!$H$2:$H$87,E19*2)</f>
        <v>0</v>
      </c>
      <c r="L19" s="8">
        <f>COUNTIF(Respostas!$H$2:$H$87,D19*3)</f>
        <v>0</v>
      </c>
      <c r="M19" s="8">
        <f>COUNTIF(Respostas!$H$2:$H$87,E19*3)</f>
        <v>0</v>
      </c>
      <c r="N19" s="8">
        <f>COUNTIF(Respostas!$H$2:$H$87,D19*4)</f>
        <v>0</v>
      </c>
      <c r="O19" s="8">
        <f>COUNTIF(Respostas!$H$2:$H$87,E19*4)</f>
        <v>0</v>
      </c>
      <c r="P19" s="8">
        <f>COUNTIF(Respostas!$H$2:$H$87,D19*5)</f>
        <v>0</v>
      </c>
      <c r="Q19" s="8">
        <f>COUNTIF(Respostas!$H$2:$H$87,E19*5)</f>
        <v>3</v>
      </c>
      <c r="R19" s="8">
        <f>COUNTIF(Respostas!$H$2:$H$87,D19*6)</f>
        <v>0</v>
      </c>
      <c r="S19" s="8">
        <f>COUNTIF(Respostas!$H$2:$H$87,E19*6)</f>
        <v>3</v>
      </c>
      <c r="T19" s="8">
        <f>COUNTIF(Respostas!$H$2:$H$87,D19*7)</f>
        <v>0</v>
      </c>
      <c r="U19" s="8">
        <f>COUNTIF(Respostas!$H$2:$H$87,E19*7)</f>
        <v>4</v>
      </c>
      <c r="V19" s="8">
        <f>COUNTIF(Respostas!$H$2:$H$87,D19*8)</f>
        <v>0</v>
      </c>
      <c r="W19" s="8">
        <f>COUNTIF(Respostas!$H$2:$H$87,E19*8)</f>
        <v>1</v>
      </c>
      <c r="X19" s="8">
        <f>COUNTIF(Respostas!$H$2:$H$87,D19*9)</f>
        <v>0</v>
      </c>
      <c r="Y19" s="8">
        <f>COUNTIF(Respostas!$H$2:$H$87,E19*9)</f>
        <v>0</v>
      </c>
      <c r="Z19" s="8">
        <f>COUNTIF(Respostas!$H$2:$H$87,D19*10)</f>
        <v>0</v>
      </c>
      <c r="AA19" s="8">
        <f>COUNTIF(Respostas!$H$2:$H$87,E19*10)</f>
        <v>1</v>
      </c>
      <c r="AB19" s="8">
        <f t="shared" si="3"/>
        <v>0</v>
      </c>
      <c r="AC19" s="8">
        <f t="shared" si="4"/>
        <v>13</v>
      </c>
      <c r="AD19" s="28">
        <f t="shared" si="5"/>
        <v>0</v>
      </c>
      <c r="AE19" s="28">
        <f t="shared" si="6"/>
        <v>6.1538461538461542</v>
      </c>
    </row>
    <row r="20" spans="2:31" x14ac:dyDescent="0.25">
      <c r="B20" s="8">
        <v>5</v>
      </c>
      <c r="C20" s="17" t="s">
        <v>68</v>
      </c>
      <c r="D20" s="19">
        <v>100001</v>
      </c>
      <c r="E20" s="8">
        <f t="shared" si="2"/>
        <v>1100011</v>
      </c>
      <c r="F20" s="8">
        <f>COUNTIF(Respostas!$H$2:$H$87,F18)</f>
        <v>0</v>
      </c>
      <c r="G20" s="8">
        <f>COUNTIF(Respostas!$H$2:$H$87,G18)</f>
        <v>0</v>
      </c>
      <c r="H20" s="8">
        <f>COUNTIF(Respostas!$H$2:$H$87,D20)</f>
        <v>0</v>
      </c>
      <c r="I20" s="8">
        <f>COUNTIF(Respostas!$H$2:$H$87,E20)</f>
        <v>0</v>
      </c>
      <c r="J20" s="8">
        <f>COUNTIF(Respostas!$H$2:$H$87,D20*2)</f>
        <v>0</v>
      </c>
      <c r="K20" s="8">
        <f>COUNTIF(Respostas!$H$2:$H$87,E20*2)</f>
        <v>0</v>
      </c>
      <c r="L20" s="8">
        <f>COUNTIF(Respostas!$H$2:$H$87,D20*3)</f>
        <v>0</v>
      </c>
      <c r="M20" s="8">
        <f>COUNTIF(Respostas!$H$2:$H$87,E20*3)</f>
        <v>0</v>
      </c>
      <c r="N20" s="8">
        <f>COUNTIF(Respostas!$H$2:$H$87,D20*4)</f>
        <v>0</v>
      </c>
      <c r="O20" s="8">
        <f>COUNTIF(Respostas!$H$2:$H$87,E20*4)</f>
        <v>0</v>
      </c>
      <c r="P20" s="8">
        <f>COUNTIF(Respostas!$H$2:$H$87,D20*5)</f>
        <v>0</v>
      </c>
      <c r="Q20" s="8">
        <f>COUNTIF(Respostas!$H$2:$H$87,E20*5)</f>
        <v>1</v>
      </c>
      <c r="R20" s="8">
        <f>COUNTIF(Respostas!$H$2:$H$87,D20*6)</f>
        <v>1</v>
      </c>
      <c r="S20" s="8">
        <f>COUNTIF(Respostas!$H$2:$H$87,E20*6)</f>
        <v>1</v>
      </c>
      <c r="T20" s="8">
        <f>COUNTIF(Respostas!$H$2:$H$87,D20*7)</f>
        <v>2</v>
      </c>
      <c r="U20" s="8">
        <f>COUNTIF(Respostas!$H$2:$H$87,E20*7)</f>
        <v>0</v>
      </c>
      <c r="V20" s="8">
        <f>COUNTIF(Respostas!$H$2:$H$87,D20*8)</f>
        <v>3</v>
      </c>
      <c r="W20" s="8">
        <f>COUNTIF(Respostas!$H$2:$H$87,E20*8)</f>
        <v>1</v>
      </c>
      <c r="X20" s="8">
        <f>COUNTIF(Respostas!$H$2:$H$87,D20*9)</f>
        <v>2</v>
      </c>
      <c r="Y20" s="8">
        <f>COUNTIF(Respostas!$H$2:$H$87,E20*9)</f>
        <v>2</v>
      </c>
      <c r="Z20" s="8">
        <f>COUNTIF(Respostas!$H$2:$H$87,D20*10)</f>
        <v>1</v>
      </c>
      <c r="AA20" s="8">
        <f>COUNTIF(Respostas!$H$2:$H$87,E20*10)</f>
        <v>2</v>
      </c>
      <c r="AB20" s="8">
        <f t="shared" si="3"/>
        <v>9</v>
      </c>
      <c r="AC20" s="8">
        <f t="shared" si="4"/>
        <v>7</v>
      </c>
      <c r="AD20" s="28">
        <f t="shared" si="5"/>
        <v>8</v>
      </c>
      <c r="AE20" s="28">
        <f t="shared" si="6"/>
        <v>8.1428571428571423</v>
      </c>
    </row>
    <row r="21" spans="2:31" x14ac:dyDescent="0.25">
      <c r="B21" s="8">
        <v>6</v>
      </c>
      <c r="C21" s="9" t="s">
        <v>81</v>
      </c>
      <c r="D21" s="18">
        <v>1000001</v>
      </c>
      <c r="E21" s="8">
        <f t="shared" si="2"/>
        <v>11000011</v>
      </c>
      <c r="F21" s="8">
        <f>COUNTIF(Respostas!$H$2:$H$87,F19)</f>
        <v>0</v>
      </c>
      <c r="G21" s="8">
        <f>COUNTIF(Respostas!$H$2:$H$87,G19)</f>
        <v>0</v>
      </c>
      <c r="H21" s="8">
        <f>COUNTIF(Respostas!$H$2:$H$87,D21)</f>
        <v>0</v>
      </c>
      <c r="I21" s="8">
        <f>COUNTIF(Respostas!$H$2:$H$87,E21)</f>
        <v>0</v>
      </c>
      <c r="J21" s="8">
        <f>COUNTIF(Respostas!$H$2:$H$87,D21*2)</f>
        <v>1</v>
      </c>
      <c r="K21" s="8">
        <f>COUNTIF(Respostas!$H$2:$H$87,E21*2)</f>
        <v>0</v>
      </c>
      <c r="L21" s="8">
        <f>COUNTIF(Respostas!$H$2:$H$87,D21*3)</f>
        <v>0</v>
      </c>
      <c r="M21" s="8">
        <f>COUNTIF(Respostas!$H$2:$H$87,E21*3)</f>
        <v>1</v>
      </c>
      <c r="N21" s="8">
        <f>COUNTIF(Respostas!$H$2:$H$87,D21*4)</f>
        <v>0</v>
      </c>
      <c r="O21" s="8">
        <f>COUNTIF(Respostas!$H$2:$H$87,E21*4)</f>
        <v>0</v>
      </c>
      <c r="P21" s="8">
        <f>COUNTIF(Respostas!$H$2:$H$87,D21*5)</f>
        <v>1</v>
      </c>
      <c r="Q21" s="8">
        <f>COUNTIF(Respostas!$H$2:$H$87,E21*5)</f>
        <v>0</v>
      </c>
      <c r="R21" s="8">
        <f>COUNTIF(Respostas!$H$2:$H$87,D21*6)</f>
        <v>2</v>
      </c>
      <c r="S21" s="8">
        <f>COUNTIF(Respostas!$H$2:$H$87,E21*6)</f>
        <v>2</v>
      </c>
      <c r="T21" s="8">
        <f>COUNTIF(Respostas!$H$2:$H$87,D21*7)</f>
        <v>3</v>
      </c>
      <c r="U21" s="8">
        <f>COUNTIF(Respostas!$H$2:$H$87,E21*7)</f>
        <v>1</v>
      </c>
      <c r="V21" s="8">
        <f>COUNTIF(Respostas!$H$2:$H$87,D21*8)</f>
        <v>0</v>
      </c>
      <c r="W21" s="8">
        <f>COUNTIF(Respostas!$H$2:$H$87,E21*8)</f>
        <v>1</v>
      </c>
      <c r="X21" s="8">
        <f>COUNTIF(Respostas!$H$2:$H$87,D21*9)</f>
        <v>0</v>
      </c>
      <c r="Y21" s="8">
        <f>COUNTIF(Respostas!$H$2:$H$87,E21*9)</f>
        <v>0</v>
      </c>
      <c r="Z21" s="8">
        <f>COUNTIF(Respostas!$H$2:$H$87,D21*10)</f>
        <v>0</v>
      </c>
      <c r="AA21" s="8">
        <f>COUNTIF(Respostas!$H$2:$H$87,E21*10)</f>
        <v>0</v>
      </c>
      <c r="AB21" s="8">
        <f t="shared" si="3"/>
        <v>7</v>
      </c>
      <c r="AC21" s="8">
        <f t="shared" si="4"/>
        <v>5</v>
      </c>
      <c r="AD21" s="28">
        <f t="shared" si="5"/>
        <v>5.7142857142857144</v>
      </c>
      <c r="AE21" s="28">
        <f t="shared" si="6"/>
        <v>6</v>
      </c>
    </row>
    <row r="22" spans="2:31" x14ac:dyDescent="0.25">
      <c r="B22" s="8">
        <v>7</v>
      </c>
      <c r="C22" s="9" t="s">
        <v>82</v>
      </c>
      <c r="D22" s="18">
        <v>100000001</v>
      </c>
      <c r="E22" s="8">
        <f t="shared" si="2"/>
        <v>1100000011</v>
      </c>
      <c r="F22" s="8">
        <f>COUNTIF(Respostas!$H$2:$H$87,F20)</f>
        <v>0</v>
      </c>
      <c r="G22" s="8">
        <f>COUNTIF(Respostas!$H$2:$H$87,G20)</f>
        <v>0</v>
      </c>
      <c r="H22" s="8">
        <f>COUNTIF(Respostas!$H$2:$H$87,D22)</f>
        <v>0</v>
      </c>
      <c r="I22" s="8">
        <f>COUNTIF(Respostas!$H$2:$H$87,E22)</f>
        <v>0</v>
      </c>
      <c r="J22" s="8">
        <f>COUNTIF(Respostas!$H$2:$H$87,D22*2)</f>
        <v>0</v>
      </c>
      <c r="K22" s="8">
        <f>COUNTIF(Respostas!$H$2:$H$87,E22*2)</f>
        <v>0</v>
      </c>
      <c r="L22" s="8">
        <f>COUNTIF(Respostas!$H$2:$H$87,D22*3)</f>
        <v>0</v>
      </c>
      <c r="M22" s="8">
        <f>COUNTIF(Respostas!$H$2:$H$87,E22*3)</f>
        <v>1</v>
      </c>
      <c r="N22" s="8">
        <f>COUNTIF(Respostas!$H$2:$H$87,D22*4)</f>
        <v>0</v>
      </c>
      <c r="O22" s="8">
        <f>COUNTIF(Respostas!$H$2:$H$87,E22*4)</f>
        <v>0</v>
      </c>
      <c r="P22" s="8">
        <f>COUNTIF(Respostas!$H$2:$H$87,D22*5)</f>
        <v>2</v>
      </c>
      <c r="Q22" s="8">
        <f>COUNTIF(Respostas!$H$2:$H$87,E22*5)</f>
        <v>0</v>
      </c>
      <c r="R22" s="8">
        <f>COUNTIF(Respostas!$H$2:$H$87,D22*6)</f>
        <v>1</v>
      </c>
      <c r="S22" s="8">
        <f>COUNTIF(Respostas!$H$2:$H$87,E22*6)</f>
        <v>1</v>
      </c>
      <c r="T22" s="8">
        <f>COUNTIF(Respostas!$H$2:$H$87,D22*7)</f>
        <v>3</v>
      </c>
      <c r="U22" s="8">
        <f>COUNTIF(Respostas!$H$2:$H$87,E22*7)</f>
        <v>2</v>
      </c>
      <c r="V22" s="8">
        <f>COUNTIF(Respostas!$H$2:$H$87,D22*8)</f>
        <v>1</v>
      </c>
      <c r="W22" s="8">
        <f>COUNTIF(Respostas!$H$2:$H$87,E22*8)</f>
        <v>1</v>
      </c>
      <c r="X22" s="8">
        <f>COUNTIF(Respostas!$H$2:$H$87,D22*9)</f>
        <v>0</v>
      </c>
      <c r="Y22" s="8">
        <f>COUNTIF(Respostas!$H$2:$H$87,E22*9)</f>
        <v>0</v>
      </c>
      <c r="Z22" s="8">
        <f>COUNTIF(Respostas!$H$2:$H$87,D22*10)</f>
        <v>1</v>
      </c>
      <c r="AA22" s="8">
        <f>COUNTIF(Respostas!$H$2:$H$87,E22*10)</f>
        <v>0</v>
      </c>
      <c r="AB22" s="8">
        <f t="shared" si="3"/>
        <v>8</v>
      </c>
      <c r="AC22" s="8">
        <f t="shared" si="4"/>
        <v>5</v>
      </c>
      <c r="AD22" s="28">
        <f t="shared" si="5"/>
        <v>6.875</v>
      </c>
      <c r="AE22" s="28">
        <f t="shared" si="6"/>
        <v>6.2</v>
      </c>
    </row>
    <row r="23" spans="2:31" x14ac:dyDescent="0.25">
      <c r="F23" s="14">
        <f>SUM(F16:F22)</f>
        <v>0</v>
      </c>
      <c r="G23" s="14">
        <f t="shared" ref="G23:AA23" si="7">SUM(G16:G22)</f>
        <v>0</v>
      </c>
      <c r="H23" s="14">
        <f t="shared" si="7"/>
        <v>0</v>
      </c>
      <c r="I23" s="14">
        <f t="shared" si="7"/>
        <v>1</v>
      </c>
      <c r="J23" s="14">
        <f t="shared" si="7"/>
        <v>1</v>
      </c>
      <c r="K23" s="14">
        <f t="shared" si="7"/>
        <v>0</v>
      </c>
      <c r="L23" s="14">
        <f t="shared" si="7"/>
        <v>2</v>
      </c>
      <c r="M23" s="14">
        <f t="shared" si="7"/>
        <v>3</v>
      </c>
      <c r="N23" s="14">
        <f t="shared" si="7"/>
        <v>1</v>
      </c>
      <c r="O23" s="14">
        <f t="shared" si="7"/>
        <v>0</v>
      </c>
      <c r="P23" s="14">
        <f t="shared" si="7"/>
        <v>6</v>
      </c>
      <c r="Q23" s="14">
        <f t="shared" si="7"/>
        <v>7</v>
      </c>
      <c r="R23" s="14">
        <f t="shared" si="7"/>
        <v>5</v>
      </c>
      <c r="S23" s="14">
        <f t="shared" si="7"/>
        <v>10</v>
      </c>
      <c r="T23" s="14">
        <f t="shared" si="7"/>
        <v>16</v>
      </c>
      <c r="U23" s="14">
        <f t="shared" si="7"/>
        <v>9</v>
      </c>
      <c r="V23" s="14">
        <f t="shared" si="7"/>
        <v>6</v>
      </c>
      <c r="W23" s="14">
        <f t="shared" si="7"/>
        <v>5</v>
      </c>
      <c r="X23" s="14">
        <f t="shared" si="7"/>
        <v>5</v>
      </c>
      <c r="Y23" s="14">
        <f t="shared" si="7"/>
        <v>2</v>
      </c>
      <c r="Z23" s="14">
        <f t="shared" si="7"/>
        <v>4</v>
      </c>
      <c r="AA23" s="14">
        <f t="shared" si="7"/>
        <v>3</v>
      </c>
      <c r="AB23" s="14">
        <f t="shared" ref="AB23" si="8">SUM(AB16:AB22)</f>
        <v>46</v>
      </c>
      <c r="AC23" s="14">
        <f t="shared" ref="AC23" si="9">SUM(AC16:AC22)</f>
        <v>40</v>
      </c>
      <c r="AD23" s="32">
        <f>IFERROR(((H23*1)+(J23*2)+(L23*3)+(N23*4)+(P23*5)+(R23*6)+(T23*7)+(V23*8)+(X23*9)+(Z23*10))/AB23,0)</f>
        <v>6.8913043478260869</v>
      </c>
      <c r="AE23" s="32">
        <f>IFERROR(((I23*1)+(K23*2)+(M23*3)+(O23*4)+(Q23*5)+(S23*6)+(U23*7)+(W23*8)+(Y23*9)+(AA23*10))/AC23,0)</f>
        <v>6.4</v>
      </c>
    </row>
    <row r="25" spans="2:31" x14ac:dyDescent="0.25">
      <c r="B25" s="44" t="s">
        <v>89</v>
      </c>
      <c r="C25" s="45" t="s">
        <v>95</v>
      </c>
      <c r="D25" s="46"/>
      <c r="E25" s="46"/>
      <c r="F25" s="41" t="s">
        <v>77</v>
      </c>
      <c r="G25" s="41"/>
      <c r="H25" s="41" t="s">
        <v>96</v>
      </c>
      <c r="I25" s="41"/>
      <c r="J25" s="41" t="s">
        <v>97</v>
      </c>
      <c r="K25" s="41"/>
      <c r="L25" s="41" t="s">
        <v>98</v>
      </c>
      <c r="M25" s="41"/>
      <c r="N25" s="41" t="s">
        <v>70</v>
      </c>
      <c r="O25" s="41"/>
    </row>
    <row r="26" spans="2:31" x14ac:dyDescent="0.25">
      <c r="B26" s="44"/>
      <c r="C26" s="45"/>
      <c r="D26" s="46"/>
      <c r="E26" s="46"/>
      <c r="F26" s="11" t="s">
        <v>91</v>
      </c>
      <c r="G26" s="11" t="s">
        <v>92</v>
      </c>
      <c r="H26" s="11" t="s">
        <v>91</v>
      </c>
      <c r="I26" s="11" t="s">
        <v>92</v>
      </c>
      <c r="J26" s="11" t="s">
        <v>91</v>
      </c>
      <c r="K26" s="11" t="s">
        <v>92</v>
      </c>
      <c r="L26" s="11" t="s">
        <v>91</v>
      </c>
      <c r="M26" s="11" t="s">
        <v>92</v>
      </c>
      <c r="N26" s="11" t="s">
        <v>91</v>
      </c>
      <c r="O26" s="11" t="s">
        <v>92</v>
      </c>
    </row>
    <row r="27" spans="2:31" x14ac:dyDescent="0.25">
      <c r="B27" s="8">
        <v>1</v>
      </c>
      <c r="C27" s="12" t="s">
        <v>84</v>
      </c>
      <c r="D27" s="8">
        <v>1</v>
      </c>
      <c r="E27" s="8">
        <f>D27*11</f>
        <v>11</v>
      </c>
      <c r="F27" s="8">
        <f>COUNTIF(Respostas!$J$2:$J$87,D27*1)</f>
        <v>0</v>
      </c>
      <c r="G27" s="8">
        <f>COUNTIF(Respostas!$J$2:$J$87,E27*1)</f>
        <v>0</v>
      </c>
      <c r="H27" s="8">
        <f>COUNTIF(Respostas!$J$2:$J$87,D27*2)</f>
        <v>0</v>
      </c>
      <c r="I27" s="8">
        <f>COUNTIF(Respostas!$J$2:$J$87,E27*2)</f>
        <v>0</v>
      </c>
      <c r="J27" s="8">
        <f>COUNTIF(Respostas!$J$2:$J$87,D27*3)</f>
        <v>0</v>
      </c>
      <c r="K27" s="8">
        <f>COUNTIF(Respostas!$J$2:$J$87,E27*3)</f>
        <v>0</v>
      </c>
      <c r="L27" s="8">
        <f>COUNTIF(Respostas!$L$2:$L$87,D27*4)</f>
        <v>0</v>
      </c>
      <c r="M27" s="8">
        <f>COUNTIF(Respostas!$L$2:$L$87,E27*4)</f>
        <v>0</v>
      </c>
      <c r="N27" s="8">
        <f>COUNTIF(Respostas!$J$2:$J$87,D27*5)</f>
        <v>6</v>
      </c>
      <c r="O27" s="8">
        <f>COUNTIF(Respostas!$J$2:$J$87,E27*5)</f>
        <v>4</v>
      </c>
    </row>
    <row r="28" spans="2:31" x14ac:dyDescent="0.25">
      <c r="B28" s="8">
        <v>2</v>
      </c>
      <c r="C28" s="9" t="s">
        <v>83</v>
      </c>
      <c r="D28" s="18">
        <v>101</v>
      </c>
      <c r="E28" s="8">
        <f t="shared" ref="E28:E33" si="10">D28*11</f>
        <v>1111</v>
      </c>
      <c r="F28" s="8">
        <f>COUNTIF(Respostas!$J$2:$J$87,D28*1)</f>
        <v>0</v>
      </c>
      <c r="G28" s="8">
        <f>COUNTIF(Respostas!$J$2:$J$87,E28*1)</f>
        <v>0</v>
      </c>
      <c r="H28" s="8">
        <f>COUNTIF(Respostas!$J$2:$J$87,D28*2)</f>
        <v>0</v>
      </c>
      <c r="I28" s="8">
        <f>COUNTIF(Respostas!$J$2:$J$87,E28*2)</f>
        <v>0</v>
      </c>
      <c r="J28" s="8">
        <f>COUNTIF(Respostas!$J$2:$J$87,D28*3)</f>
        <v>0</v>
      </c>
      <c r="K28" s="8">
        <f>COUNTIF(Respostas!$J$2:$J$87,E28*3)</f>
        <v>0</v>
      </c>
      <c r="L28" s="8">
        <f>COUNTIF(Respostas!$L$2:$L$87,D28*4)</f>
        <v>0</v>
      </c>
      <c r="M28" s="8">
        <f>COUNTIF(Respostas!$L$2:$L$87,E28*4)</f>
        <v>0</v>
      </c>
      <c r="N28" s="8">
        <f>COUNTIF(Respostas!$J$2:$J$87,D28*5)</f>
        <v>3</v>
      </c>
      <c r="O28" s="8">
        <f>COUNTIF(Respostas!$J$2:$J$87,E28*5)</f>
        <v>2</v>
      </c>
    </row>
    <row r="29" spans="2:31" x14ac:dyDescent="0.25">
      <c r="B29" s="8">
        <v>3</v>
      </c>
      <c r="C29" s="9" t="s">
        <v>78</v>
      </c>
      <c r="D29" s="18">
        <v>1001</v>
      </c>
      <c r="E29" s="8">
        <f t="shared" si="10"/>
        <v>11011</v>
      </c>
      <c r="F29" s="8">
        <f>COUNTIF(Respostas!$J$2:$J$87,D29*1)</f>
        <v>0</v>
      </c>
      <c r="G29" s="8">
        <f>COUNTIF(Respostas!$J$2:$J$87,E29*1)</f>
        <v>0</v>
      </c>
      <c r="H29" s="8">
        <f>COUNTIF(Respostas!$J$2:$J$87,D29*2)</f>
        <v>1</v>
      </c>
      <c r="I29" s="8">
        <f>COUNTIF(Respostas!$J$2:$J$87,E29*2)</f>
        <v>0</v>
      </c>
      <c r="J29" s="8">
        <f>COUNTIF(Respostas!$J$2:$J$87,D29*3)</f>
        <v>0</v>
      </c>
      <c r="K29" s="8">
        <f>COUNTIF(Respostas!$J$2:$J$87,E29*3)</f>
        <v>0</v>
      </c>
      <c r="L29" s="8">
        <f>COUNTIF(Respostas!$L$2:$L$87,D29*4)</f>
        <v>1</v>
      </c>
      <c r="M29" s="8">
        <f>COUNTIF(Respostas!$L$2:$L$87,E29*4)</f>
        <v>0</v>
      </c>
      <c r="N29" s="8">
        <f>COUNTIF(Respostas!$J$2:$J$87,D29*5)</f>
        <v>12</v>
      </c>
      <c r="O29" s="8">
        <f>COUNTIF(Respostas!$J$2:$J$87,E29*5)</f>
        <v>4</v>
      </c>
    </row>
    <row r="30" spans="2:31" x14ac:dyDescent="0.25">
      <c r="B30" s="8">
        <v>4</v>
      </c>
      <c r="C30" s="9" t="s">
        <v>86</v>
      </c>
      <c r="D30" s="18">
        <v>10001</v>
      </c>
      <c r="E30" s="8">
        <f t="shared" si="10"/>
        <v>110011</v>
      </c>
      <c r="F30" s="8">
        <f>COUNTIF(Respostas!$J$2:$J$87,D30*1)</f>
        <v>0</v>
      </c>
      <c r="G30" s="8">
        <f>COUNTIF(Respostas!$J$2:$J$87,E30*1)</f>
        <v>0</v>
      </c>
      <c r="H30" s="8">
        <f>COUNTIF(Respostas!$J$2:$J$87,D30*2)</f>
        <v>0</v>
      </c>
      <c r="I30" s="8">
        <f>COUNTIF(Respostas!$J$2:$J$87,E30*2)</f>
        <v>0</v>
      </c>
      <c r="J30" s="8">
        <f>COUNTIF(Respostas!$J$2:$J$87,D30*3)</f>
        <v>0</v>
      </c>
      <c r="K30" s="8">
        <f>COUNTIF(Respostas!$J$2:$J$87,E30*3)</f>
        <v>0</v>
      </c>
      <c r="L30" s="8">
        <f>COUNTIF(Respostas!$L$2:$L$87,D30*4)</f>
        <v>0</v>
      </c>
      <c r="M30" s="8">
        <f>COUNTIF(Respostas!$L$2:$L$87,E30*4)</f>
        <v>0</v>
      </c>
      <c r="N30" s="8">
        <f>COUNTIF(Respostas!$J$2:$J$87,D30*5)</f>
        <v>0</v>
      </c>
      <c r="O30" s="8">
        <f>COUNTIF(Respostas!$J$2:$J$87,E30*5)</f>
        <v>13</v>
      </c>
    </row>
    <row r="31" spans="2:31" x14ac:dyDescent="0.25">
      <c r="B31" s="8">
        <v>5</v>
      </c>
      <c r="C31" s="17" t="s">
        <v>68</v>
      </c>
      <c r="D31" s="19">
        <v>100001</v>
      </c>
      <c r="E31" s="8">
        <f t="shared" si="10"/>
        <v>1100011</v>
      </c>
      <c r="F31" s="8">
        <f>COUNTIF(Respostas!$J$2:$J$87,D31*1)</f>
        <v>0</v>
      </c>
      <c r="G31" s="8">
        <f>COUNTIF(Respostas!$J$2:$J$87,E31*1)</f>
        <v>3</v>
      </c>
      <c r="H31" s="8">
        <f>COUNTIF(Respostas!$J$2:$J$87,D31*2)</f>
        <v>0</v>
      </c>
      <c r="I31" s="8">
        <f>COUNTIF(Respostas!$J$2:$J$87,E31*2)</f>
        <v>0</v>
      </c>
      <c r="J31" s="8">
        <f>COUNTIF(Respostas!$J$2:$J$87,D31*3)</f>
        <v>0</v>
      </c>
      <c r="K31" s="8">
        <f>COUNTIF(Respostas!$J$2:$J$87,E31*3)</f>
        <v>0</v>
      </c>
      <c r="L31" s="8">
        <f>COUNTIF(Respostas!$L$2:$L$87,D31*4)</f>
        <v>0</v>
      </c>
      <c r="M31" s="8">
        <f>COUNTIF(Respostas!$L$2:$L$87,E31*4)</f>
        <v>0</v>
      </c>
      <c r="N31" s="8">
        <f>COUNTIF(Respostas!$J$2:$J$87,D31*5)</f>
        <v>9</v>
      </c>
      <c r="O31" s="8">
        <f>COUNTIF(Respostas!$J$2:$J$87,E31*5)</f>
        <v>4</v>
      </c>
    </row>
    <row r="32" spans="2:31" x14ac:dyDescent="0.25">
      <c r="B32" s="8">
        <v>6</v>
      </c>
      <c r="C32" s="9" t="s">
        <v>81</v>
      </c>
      <c r="D32" s="18">
        <v>1000001</v>
      </c>
      <c r="E32" s="8">
        <f t="shared" si="10"/>
        <v>11000011</v>
      </c>
      <c r="F32" s="8">
        <f>COUNTIF(Respostas!$J$2:$J$87,D32*1)</f>
        <v>0</v>
      </c>
      <c r="G32" s="8">
        <f>COUNTIF(Respostas!$J$2:$J$87,E32*1)</f>
        <v>0</v>
      </c>
      <c r="H32" s="8">
        <f>COUNTIF(Respostas!$J$2:$J$87,D32*2)</f>
        <v>0</v>
      </c>
      <c r="I32" s="8">
        <f>COUNTIF(Respostas!$J$2:$J$87,E32*2)</f>
        <v>0</v>
      </c>
      <c r="J32" s="8">
        <f>COUNTIF(Respostas!$J$2:$J$87,D32*3)</f>
        <v>0</v>
      </c>
      <c r="K32" s="8">
        <f>COUNTIF(Respostas!$J$2:$J$87,E32*3)</f>
        <v>0</v>
      </c>
      <c r="L32" s="8">
        <f>COUNTIF(Respostas!$L$2:$L$87,D32*4)</f>
        <v>0</v>
      </c>
      <c r="M32" s="8">
        <f>COUNTIF(Respostas!$L$2:$L$87,E32*4)</f>
        <v>0</v>
      </c>
      <c r="N32" s="8">
        <f>COUNTIF(Respostas!$J$2:$J$87,D32*5)</f>
        <v>7</v>
      </c>
      <c r="O32" s="8">
        <f>COUNTIF(Respostas!$J$2:$J$87,E32*5)</f>
        <v>5</v>
      </c>
    </row>
    <row r="33" spans="2:29" x14ac:dyDescent="0.25">
      <c r="B33" s="8">
        <v>7</v>
      </c>
      <c r="C33" s="9" t="s">
        <v>82</v>
      </c>
      <c r="D33" s="18">
        <v>100000001</v>
      </c>
      <c r="E33" s="8">
        <f t="shared" si="10"/>
        <v>1100000011</v>
      </c>
      <c r="F33" s="8">
        <f>COUNTIF(Respostas!$J$2:$J$87,D33*1)</f>
        <v>0</v>
      </c>
      <c r="G33" s="8">
        <f>COUNTIF(Respostas!$J$2:$J$87,E33*1)</f>
        <v>0</v>
      </c>
      <c r="H33" s="8">
        <f>COUNTIF(Respostas!$J$2:$J$87,D33*2)</f>
        <v>0</v>
      </c>
      <c r="I33" s="8">
        <f>COUNTIF(Respostas!$J$2:$J$87,E33*2)</f>
        <v>0</v>
      </c>
      <c r="J33" s="8">
        <f>COUNTIF(Respostas!$J$2:$J$87,D33*3)</f>
        <v>0</v>
      </c>
      <c r="K33" s="8">
        <f>COUNTIF(Respostas!$J$2:$J$87,E33*3)</f>
        <v>0</v>
      </c>
      <c r="L33" s="8">
        <f>COUNTIF(Respostas!$L$2:$L$87,D33*4)</f>
        <v>0</v>
      </c>
      <c r="M33" s="8">
        <f>COUNTIF(Respostas!$L$2:$L$87,E33*4)</f>
        <v>0</v>
      </c>
      <c r="N33" s="8">
        <f>COUNTIF(Respostas!$J$2:$J$87,D33*5)</f>
        <v>8</v>
      </c>
      <c r="O33" s="8">
        <f>COUNTIF(Respostas!$J$2:$J$87,E33*5)</f>
        <v>5</v>
      </c>
    </row>
    <row r="34" spans="2:29" x14ac:dyDescent="0.25">
      <c r="F34" s="14">
        <f>SUM(F27:F33)</f>
        <v>0</v>
      </c>
      <c r="G34" s="14">
        <f t="shared" ref="G34:H34" si="11">SUM(G27:G33)</f>
        <v>3</v>
      </c>
      <c r="H34" s="14">
        <f t="shared" si="11"/>
        <v>1</v>
      </c>
      <c r="I34" s="14">
        <f t="shared" ref="I34:J34" si="12">SUM(I27:I33)</f>
        <v>0</v>
      </c>
      <c r="J34" s="14">
        <f t="shared" si="12"/>
        <v>0</v>
      </c>
      <c r="K34" s="14">
        <f t="shared" ref="K34:L34" si="13">SUM(K27:K33)</f>
        <v>0</v>
      </c>
      <c r="L34" s="14">
        <f t="shared" si="13"/>
        <v>1</v>
      </c>
      <c r="M34" s="14">
        <f t="shared" ref="M34:N34" si="14">SUM(M27:M33)</f>
        <v>0</v>
      </c>
      <c r="N34" s="14">
        <f t="shared" si="14"/>
        <v>45</v>
      </c>
      <c r="O34" s="14">
        <f t="shared" ref="O34" si="15">SUM(O27:O33)</f>
        <v>37</v>
      </c>
    </row>
    <row r="36" spans="2:29" x14ac:dyDescent="0.25">
      <c r="B36" s="44" t="s">
        <v>89</v>
      </c>
      <c r="C36" s="45" t="s">
        <v>100</v>
      </c>
      <c r="D36" s="46"/>
      <c r="E36" s="46"/>
      <c r="F36" s="41" t="s">
        <v>101</v>
      </c>
      <c r="G36" s="41"/>
      <c r="H36" s="41" t="s">
        <v>87</v>
      </c>
      <c r="I36" s="41"/>
      <c r="J36" s="41" t="s">
        <v>85</v>
      </c>
      <c r="K36" s="41"/>
      <c r="L36" s="41" t="s">
        <v>71</v>
      </c>
      <c r="M36" s="41"/>
      <c r="N36" s="41" t="s">
        <v>79</v>
      </c>
      <c r="O36" s="41"/>
      <c r="P36" s="41" t="s">
        <v>124</v>
      </c>
      <c r="Q36" s="41"/>
      <c r="AB36" s="41" t="s">
        <v>123</v>
      </c>
      <c r="AC36" s="41"/>
    </row>
    <row r="37" spans="2:29" ht="15" customHeight="1" x14ac:dyDescent="0.25">
      <c r="B37" s="44"/>
      <c r="C37" s="45"/>
      <c r="D37" s="46"/>
      <c r="E37" s="46"/>
      <c r="F37" s="11" t="s">
        <v>91</v>
      </c>
      <c r="G37" s="11" t="s">
        <v>92</v>
      </c>
      <c r="H37" s="11" t="s">
        <v>91</v>
      </c>
      <c r="I37" s="11" t="s">
        <v>92</v>
      </c>
      <c r="J37" s="11" t="s">
        <v>91</v>
      </c>
      <c r="K37" s="11" t="s">
        <v>92</v>
      </c>
      <c r="L37" s="11" t="s">
        <v>91</v>
      </c>
      <c r="M37" s="11" t="s">
        <v>92</v>
      </c>
      <c r="N37" s="11" t="s">
        <v>91</v>
      </c>
      <c r="O37" s="11" t="s">
        <v>92</v>
      </c>
      <c r="P37" s="11" t="s">
        <v>91</v>
      </c>
      <c r="Q37" s="11" t="s">
        <v>92</v>
      </c>
      <c r="AB37" s="11" t="s">
        <v>91</v>
      </c>
      <c r="AC37" s="11" t="s">
        <v>92</v>
      </c>
    </row>
    <row r="38" spans="2:29" x14ac:dyDescent="0.25">
      <c r="B38" s="8">
        <v>1</v>
      </c>
      <c r="C38" s="12" t="s">
        <v>84</v>
      </c>
      <c r="D38" s="8">
        <v>1</v>
      </c>
      <c r="E38" s="8">
        <f>D38*11</f>
        <v>11</v>
      </c>
      <c r="F38" s="8">
        <f>COUNTIF(Respostas!$N$2:$N$87,D38*1)</f>
        <v>0</v>
      </c>
      <c r="G38" s="8">
        <f>COUNTIF(Respostas!$N$2:$N$87,E38*1)</f>
        <v>0</v>
      </c>
      <c r="H38" s="8">
        <f>COUNTIF(Respostas!$N$2:$N$87,D38*2)</f>
        <v>0</v>
      </c>
      <c r="I38" s="8">
        <f>COUNTIF(Respostas!$N$2:$N$87,E38*2)</f>
        <v>0</v>
      </c>
      <c r="J38" s="8">
        <f>COUNTIF(Respostas!$N$2:$N$87,D38*3)</f>
        <v>4</v>
      </c>
      <c r="K38" s="8">
        <f>COUNTIF(Respostas!$N$2:$N$87,E38*3)</f>
        <v>1</v>
      </c>
      <c r="L38" s="8">
        <f>COUNTIF(Respostas!$N$2:$N$87,D38*4)</f>
        <v>2</v>
      </c>
      <c r="M38" s="8">
        <f>COUNTIF(Respostas!$N$2:$N$87,E38*4)</f>
        <v>3</v>
      </c>
      <c r="N38" s="8">
        <f>COUNTIF(Respostas!$N$2:$N$87,D38*5)</f>
        <v>0</v>
      </c>
      <c r="O38" s="8">
        <f>COUNTIF(Respostas!$N$2:$N$87,E38*5)</f>
        <v>0</v>
      </c>
      <c r="P38" s="28">
        <f>IFERROR(((F38*1)+(H38*2)+(J38*3)+(L38*4)+(N38*5))/AB38,0)*2</f>
        <v>6.666666666666667</v>
      </c>
      <c r="Q38" s="28">
        <f>IFERROR(((G38*1)+(I38*2)+(K38*3)+(M38*4)+(O38*5))/AC38,0)*2</f>
        <v>7.5</v>
      </c>
      <c r="AB38" s="8">
        <f t="shared" ref="AB38:AC45" si="16">F38+H38+J38+L38+N38</f>
        <v>6</v>
      </c>
      <c r="AC38" s="8">
        <f t="shared" si="16"/>
        <v>4</v>
      </c>
    </row>
    <row r="39" spans="2:29" x14ac:dyDescent="0.25">
      <c r="B39" s="8">
        <v>2</v>
      </c>
      <c r="C39" s="9" t="s">
        <v>83</v>
      </c>
      <c r="D39" s="18">
        <v>101</v>
      </c>
      <c r="E39" s="8">
        <f t="shared" ref="E39:E44" si="17">D39*11</f>
        <v>1111</v>
      </c>
      <c r="F39" s="8">
        <f>COUNTIF(Respostas!$N$2:$N$87,D39*1)</f>
        <v>0</v>
      </c>
      <c r="G39" s="8">
        <f>COUNTIF(Respostas!$N$2:$N$87,E39*1)</f>
        <v>0</v>
      </c>
      <c r="H39" s="8">
        <f>COUNTIF(Respostas!$N$2:$N$87,D39*2)</f>
        <v>0</v>
      </c>
      <c r="I39" s="8">
        <f>COUNTIF(Respostas!$N$2:$N$87,E39*2)</f>
        <v>0</v>
      </c>
      <c r="J39" s="8">
        <f>COUNTIF(Respostas!$N$2:$N$87,D39*3)</f>
        <v>2</v>
      </c>
      <c r="K39" s="8">
        <f>COUNTIF(Respostas!$N$2:$N$87,E39*3)</f>
        <v>0</v>
      </c>
      <c r="L39" s="8">
        <f>COUNTIF(Respostas!$N$2:$N$87,D39*4)</f>
        <v>1</v>
      </c>
      <c r="M39" s="8">
        <f>COUNTIF(Respostas!$N$2:$N$87,E39*4)</f>
        <v>2</v>
      </c>
      <c r="N39" s="8">
        <f>COUNTIF(Respostas!$N$2:$N$87,D39*5)</f>
        <v>0</v>
      </c>
      <c r="O39" s="8">
        <f>COUNTIF(Respostas!$N$2:$N$87,E39*5)</f>
        <v>0</v>
      </c>
      <c r="P39" s="28">
        <f t="shared" ref="P39:P44" si="18">IFERROR(((F39*1)+(H39*2)+(J39*3)+(L39*4)+(N39*5))/AB39,0)*2</f>
        <v>6.666666666666667</v>
      </c>
      <c r="Q39" s="28">
        <f t="shared" ref="Q39:Q44" si="19">IFERROR(((G39*1)+(I39*2)+(K39*3)+(M39*4)+(O39*5))/AC39,0)*2</f>
        <v>8</v>
      </c>
      <c r="AB39" s="8">
        <f t="shared" si="16"/>
        <v>3</v>
      </c>
      <c r="AC39" s="8">
        <f t="shared" si="16"/>
        <v>2</v>
      </c>
    </row>
    <row r="40" spans="2:29" x14ac:dyDescent="0.25">
      <c r="B40" s="8">
        <v>3</v>
      </c>
      <c r="C40" s="9" t="s">
        <v>78</v>
      </c>
      <c r="D40" s="18">
        <v>1001</v>
      </c>
      <c r="E40" s="8">
        <f t="shared" si="17"/>
        <v>11011</v>
      </c>
      <c r="F40" s="8">
        <f>COUNTIF(Respostas!$N$2:$N$87,D40*1)</f>
        <v>0</v>
      </c>
      <c r="G40" s="8">
        <f>COUNTIF(Respostas!$N$2:$N$87,E40*1)</f>
        <v>0</v>
      </c>
      <c r="H40" s="8">
        <f>COUNTIF(Respostas!$N$2:$N$87,D40*2)</f>
        <v>0</v>
      </c>
      <c r="I40" s="8">
        <f>COUNTIF(Respostas!$N$2:$N$87,E40*2)</f>
        <v>0</v>
      </c>
      <c r="J40" s="8">
        <f>COUNTIF(Respostas!$N$2:$N$87,D40*3)</f>
        <v>7</v>
      </c>
      <c r="K40" s="8">
        <f>COUNTIF(Respostas!$N$2:$N$87,E40*3)</f>
        <v>2</v>
      </c>
      <c r="L40" s="8">
        <f>COUNTIF(Respostas!$N$2:$N$87,D40*4)</f>
        <v>5</v>
      </c>
      <c r="M40" s="8">
        <f>COUNTIF(Respostas!$N$2:$N$87,E40*4)</f>
        <v>2</v>
      </c>
      <c r="N40" s="8">
        <f>COUNTIF(Respostas!$N$2:$N$87,D40*5)</f>
        <v>1</v>
      </c>
      <c r="O40" s="8">
        <f>COUNTIF(Respostas!$N$2:$N$87,E40*5)</f>
        <v>0</v>
      </c>
      <c r="P40" s="28">
        <f t="shared" si="18"/>
        <v>7.0769230769230766</v>
      </c>
      <c r="Q40" s="28">
        <f t="shared" si="19"/>
        <v>7</v>
      </c>
      <c r="AB40" s="8">
        <f t="shared" si="16"/>
        <v>13</v>
      </c>
      <c r="AC40" s="8">
        <f t="shared" si="16"/>
        <v>4</v>
      </c>
    </row>
    <row r="41" spans="2:29" x14ac:dyDescent="0.25">
      <c r="B41" s="8">
        <v>4</v>
      </c>
      <c r="C41" s="9" t="s">
        <v>86</v>
      </c>
      <c r="D41" s="18">
        <v>10001</v>
      </c>
      <c r="E41" s="8">
        <f t="shared" si="17"/>
        <v>110011</v>
      </c>
      <c r="F41" s="8">
        <f>COUNTIF(Respostas!$N$2:$N$87,D41*1)</f>
        <v>0</v>
      </c>
      <c r="G41" s="8">
        <f>COUNTIF(Respostas!$N$2:$N$87,E41*1)</f>
        <v>0</v>
      </c>
      <c r="H41" s="8">
        <f>COUNTIF(Respostas!$N$2:$N$87,D41*2)</f>
        <v>0</v>
      </c>
      <c r="I41" s="8">
        <f>COUNTIF(Respostas!$N$2:$N$87,E41*2)</f>
        <v>0</v>
      </c>
      <c r="J41" s="8">
        <f>COUNTIF(Respostas!$N$2:$N$87,D41*3)</f>
        <v>0</v>
      </c>
      <c r="K41" s="8">
        <f>COUNTIF(Respostas!$N$2:$N$87,E41*3)</f>
        <v>5</v>
      </c>
      <c r="L41" s="8">
        <f>COUNTIF(Respostas!$N$2:$N$87,D41*4)</f>
        <v>0</v>
      </c>
      <c r="M41" s="8">
        <f>COUNTIF(Respostas!$N$2:$N$87,E41*4)</f>
        <v>7</v>
      </c>
      <c r="N41" s="8">
        <f>COUNTIF(Respostas!$N$2:$N$87,D41*5)</f>
        <v>0</v>
      </c>
      <c r="O41" s="8">
        <f>COUNTIF(Respostas!$N$2:$N$87,E41*5)</f>
        <v>1</v>
      </c>
      <c r="P41" s="28">
        <f t="shared" si="18"/>
        <v>0</v>
      </c>
      <c r="Q41" s="28">
        <f t="shared" si="19"/>
        <v>7.384615384615385</v>
      </c>
      <c r="AB41" s="8">
        <f t="shared" si="16"/>
        <v>0</v>
      </c>
      <c r="AC41" s="8">
        <f t="shared" si="16"/>
        <v>13</v>
      </c>
    </row>
    <row r="42" spans="2:29" x14ac:dyDescent="0.25">
      <c r="B42" s="8">
        <v>5</v>
      </c>
      <c r="C42" s="17" t="s">
        <v>68</v>
      </c>
      <c r="D42" s="19">
        <v>100001</v>
      </c>
      <c r="E42" s="8">
        <f t="shared" si="17"/>
        <v>1100011</v>
      </c>
      <c r="F42" s="8">
        <f>COUNTIF(Respostas!$N$2:$N$87,D42*1)</f>
        <v>0</v>
      </c>
      <c r="G42" s="8">
        <f>COUNTIF(Respostas!$N$2:$N$87,E42*1)</f>
        <v>0</v>
      </c>
      <c r="H42" s="8">
        <f>COUNTIF(Respostas!$N$2:$N$87,D42*2)</f>
        <v>0</v>
      </c>
      <c r="I42" s="8">
        <f>COUNTIF(Respostas!$N$2:$N$87,E42*2)</f>
        <v>0</v>
      </c>
      <c r="J42" s="8">
        <f>COUNTIF(Respostas!$N$2:$N$87,D42*3)</f>
        <v>5</v>
      </c>
      <c r="K42" s="8">
        <f>COUNTIF(Respostas!$N$2:$N$87,E42*3)</f>
        <v>4</v>
      </c>
      <c r="L42" s="8">
        <f>COUNTIF(Respostas!$N$2:$N$87,D42*4)</f>
        <v>4</v>
      </c>
      <c r="M42" s="8">
        <f>COUNTIF(Respostas!$N$2:$N$87,E42*4)</f>
        <v>2</v>
      </c>
      <c r="N42" s="8">
        <f>COUNTIF(Respostas!$N$2:$N$87,D42*5)</f>
        <v>0</v>
      </c>
      <c r="O42" s="8">
        <f>COUNTIF(Respostas!$N$2:$N$87,E42*5)</f>
        <v>1</v>
      </c>
      <c r="P42" s="28">
        <f t="shared" si="18"/>
        <v>6.8888888888888893</v>
      </c>
      <c r="Q42" s="28">
        <f t="shared" si="19"/>
        <v>7.1428571428571432</v>
      </c>
      <c r="AB42" s="8">
        <f t="shared" si="16"/>
        <v>9</v>
      </c>
      <c r="AC42" s="8">
        <f t="shared" si="16"/>
        <v>7</v>
      </c>
    </row>
    <row r="43" spans="2:29" x14ac:dyDescent="0.25">
      <c r="B43" s="8">
        <v>6</v>
      </c>
      <c r="C43" s="9" t="s">
        <v>81</v>
      </c>
      <c r="D43" s="18">
        <v>1000001</v>
      </c>
      <c r="E43" s="8">
        <f t="shared" si="17"/>
        <v>11000011</v>
      </c>
      <c r="F43" s="8">
        <f>COUNTIF(Respostas!$N$2:$N$87,D43*1)</f>
        <v>0</v>
      </c>
      <c r="G43" s="8">
        <f>COUNTIF(Respostas!$N$2:$N$87,E43*1)</f>
        <v>0</v>
      </c>
      <c r="H43" s="8">
        <f>COUNTIF(Respostas!$N$2:$N$87,D43*2)</f>
        <v>0</v>
      </c>
      <c r="I43" s="8">
        <f>COUNTIF(Respostas!$N$2:$N$87,E43*2)</f>
        <v>0</v>
      </c>
      <c r="J43" s="8">
        <f>COUNTIF(Respostas!$N$2:$N$87,D43*3)</f>
        <v>7</v>
      </c>
      <c r="K43" s="8">
        <f>COUNTIF(Respostas!$N$2:$N$87,E43*3)</f>
        <v>2</v>
      </c>
      <c r="L43" s="8">
        <f>COUNTIF(Respostas!$N$2:$N$87,D43*4)</f>
        <v>0</v>
      </c>
      <c r="M43" s="8">
        <f>COUNTIF(Respostas!$N$2:$N$87,E43*4)</f>
        <v>2</v>
      </c>
      <c r="N43" s="8">
        <f>COUNTIF(Respostas!$N$2:$N$87,D43*5)</f>
        <v>0</v>
      </c>
      <c r="O43" s="8">
        <f>COUNTIF(Respostas!$N$2:$N$87,E43*5)</f>
        <v>1</v>
      </c>
      <c r="P43" s="28">
        <f t="shared" si="18"/>
        <v>6</v>
      </c>
      <c r="Q43" s="28">
        <f t="shared" si="19"/>
        <v>7.6</v>
      </c>
      <c r="AB43" s="8">
        <f t="shared" si="16"/>
        <v>7</v>
      </c>
      <c r="AC43" s="8">
        <f t="shared" si="16"/>
        <v>5</v>
      </c>
    </row>
    <row r="44" spans="2:29" x14ac:dyDescent="0.25">
      <c r="B44" s="8">
        <v>7</v>
      </c>
      <c r="C44" s="9" t="s">
        <v>82</v>
      </c>
      <c r="D44" s="18">
        <v>100000001</v>
      </c>
      <c r="E44" s="8">
        <f t="shared" si="17"/>
        <v>1100000011</v>
      </c>
      <c r="F44" s="8">
        <f>COUNTIF(Respostas!$N$2:$N$87,D44*1)</f>
        <v>0</v>
      </c>
      <c r="G44" s="8">
        <f>COUNTIF(Respostas!$N$2:$N$87,E44*1)</f>
        <v>0</v>
      </c>
      <c r="H44" s="8">
        <f>COUNTIF(Respostas!$N$2:$N$87,D44*2)</f>
        <v>1</v>
      </c>
      <c r="I44" s="8">
        <f>COUNTIF(Respostas!$N$2:$N$87,E44*2)</f>
        <v>0</v>
      </c>
      <c r="J44" s="8">
        <f>COUNTIF(Respostas!$N$2:$N$87,D44*3)</f>
        <v>4</v>
      </c>
      <c r="K44" s="8">
        <f>COUNTIF(Respostas!$N$2:$N$87,E44*3)</f>
        <v>2</v>
      </c>
      <c r="L44" s="8">
        <f>COUNTIF(Respostas!$N$2:$N$87,D44*4)</f>
        <v>3</v>
      </c>
      <c r="M44" s="8">
        <f>COUNTIF(Respostas!$N$2:$N$87,E44*4)</f>
        <v>3</v>
      </c>
      <c r="N44" s="8">
        <f>COUNTIF(Respostas!$N$2:$N$87,D44*5)</f>
        <v>0</v>
      </c>
      <c r="O44" s="8">
        <f>COUNTIF(Respostas!$N$2:$N$87,E44*5)</f>
        <v>0</v>
      </c>
      <c r="P44" s="28">
        <f t="shared" si="18"/>
        <v>6.5</v>
      </c>
      <c r="Q44" s="28">
        <f t="shared" si="19"/>
        <v>7.2</v>
      </c>
      <c r="AB44" s="8">
        <f t="shared" si="16"/>
        <v>8</v>
      </c>
      <c r="AC44" s="8">
        <f t="shared" si="16"/>
        <v>5</v>
      </c>
    </row>
    <row r="45" spans="2:29" x14ac:dyDescent="0.25">
      <c r="F45" s="14">
        <f>SUM(F38:F44)</f>
        <v>0</v>
      </c>
      <c r="G45" s="14">
        <f t="shared" ref="G45" si="20">SUM(G38:G44)</f>
        <v>0</v>
      </c>
      <c r="H45" s="14">
        <f t="shared" ref="H45" si="21">SUM(H38:H44)</f>
        <v>1</v>
      </c>
      <c r="I45" s="14">
        <f t="shared" ref="I45" si="22">SUM(I38:I44)</f>
        <v>0</v>
      </c>
      <c r="J45" s="14">
        <f t="shared" ref="J45" si="23">SUM(J38:J44)</f>
        <v>29</v>
      </c>
      <c r="K45" s="14">
        <f t="shared" ref="K45" si="24">SUM(K38:K44)</f>
        <v>16</v>
      </c>
      <c r="L45" s="14">
        <f t="shared" ref="L45" si="25">SUM(L38:L44)</f>
        <v>15</v>
      </c>
      <c r="M45" s="14">
        <f t="shared" ref="M45" si="26">SUM(M38:M44)</f>
        <v>21</v>
      </c>
      <c r="N45" s="14">
        <f t="shared" ref="N45" si="27">SUM(N38:N44)</f>
        <v>1</v>
      </c>
      <c r="O45" s="14">
        <f t="shared" ref="O45" si="28">SUM(O38:O44)</f>
        <v>3</v>
      </c>
      <c r="P45" s="32">
        <f>IFERROR(((F45*1)+(H45*2)+(J45*3)+(L45*4)+(N45*5))/AB45,0)*2</f>
        <v>6.6956521739130439</v>
      </c>
      <c r="Q45" s="32">
        <f>IFERROR(((G45*1)+(I45*2)+(K45*3)+(M45*4)+(O45*5))/AC45,0)*2</f>
        <v>7.35</v>
      </c>
      <c r="AB45" s="10">
        <f t="shared" si="16"/>
        <v>46</v>
      </c>
      <c r="AC45" s="10">
        <f t="shared" si="16"/>
        <v>40</v>
      </c>
    </row>
  </sheetData>
  <mergeCells count="37">
    <mergeCell ref="B14:B15"/>
    <mergeCell ref="C14:C15"/>
    <mergeCell ref="D14:D15"/>
    <mergeCell ref="E14:E15"/>
    <mergeCell ref="F14:G14"/>
    <mergeCell ref="H14:I14"/>
    <mergeCell ref="J14:K14"/>
    <mergeCell ref="L14:M14"/>
    <mergeCell ref="N14:O14"/>
    <mergeCell ref="P14:Q14"/>
    <mergeCell ref="H25:I25"/>
    <mergeCell ref="J25:K25"/>
    <mergeCell ref="L25:M25"/>
    <mergeCell ref="N25:O25"/>
    <mergeCell ref="B36:B37"/>
    <mergeCell ref="C36:C37"/>
    <mergeCell ref="D36:D37"/>
    <mergeCell ref="E36:E37"/>
    <mergeCell ref="F36:G36"/>
    <mergeCell ref="H36:I36"/>
    <mergeCell ref="B25:B26"/>
    <mergeCell ref="C25:C26"/>
    <mergeCell ref="D25:D26"/>
    <mergeCell ref="E25:E26"/>
    <mergeCell ref="F25:G25"/>
    <mergeCell ref="J36:K36"/>
    <mergeCell ref="L36:M36"/>
    <mergeCell ref="N36:O36"/>
    <mergeCell ref="AD14:AE14"/>
    <mergeCell ref="AB36:AC36"/>
    <mergeCell ref="P36:Q36"/>
    <mergeCell ref="T14:U14"/>
    <mergeCell ref="V14:W14"/>
    <mergeCell ref="X14:Y14"/>
    <mergeCell ref="Z14:AA14"/>
    <mergeCell ref="AB14:AC14"/>
    <mergeCell ref="R14:S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95C45-53E6-4E22-A8CF-EAAA7E53A90B}">
  <dimension ref="B2:T158"/>
  <sheetViews>
    <sheetView workbookViewId="0">
      <selection activeCell="B4" sqref="B4"/>
    </sheetView>
  </sheetViews>
  <sheetFormatPr defaultColWidth="9.109375" defaultRowHeight="13.2" x14ac:dyDescent="0.25"/>
  <cols>
    <col min="1" max="1" width="2.6640625" style="5" customWidth="1"/>
    <col min="2" max="2" width="3.88671875" style="5" customWidth="1"/>
    <col min="3" max="3" width="63.88671875" style="5" customWidth="1"/>
    <col min="4" max="4" width="8.6640625" style="5" hidden="1" customWidth="1"/>
    <col min="5" max="5" width="6.109375" style="5" hidden="1" customWidth="1"/>
    <col min="6" max="15" width="5.6640625" style="5" customWidth="1"/>
    <col min="16" max="17" width="5.6640625" style="5" hidden="1" customWidth="1"/>
    <col min="18" max="20" width="5.6640625" style="5" customWidth="1"/>
    <col min="21" max="16384" width="9.109375" style="5"/>
  </cols>
  <sheetData>
    <row r="2" spans="2:20" x14ac:dyDescent="0.25">
      <c r="B2" s="29" t="s">
        <v>169</v>
      </c>
    </row>
    <row r="3" spans="2:20" x14ac:dyDescent="0.25">
      <c r="B3" s="31"/>
    </row>
    <row r="4" spans="2:20" x14ac:dyDescent="0.25">
      <c r="B4" s="30" t="s">
        <v>171</v>
      </c>
    </row>
    <row r="6" spans="2:20" x14ac:dyDescent="0.25">
      <c r="B6" s="44" t="s">
        <v>89</v>
      </c>
      <c r="C6" s="45" t="s">
        <v>103</v>
      </c>
      <c r="D6" s="46"/>
      <c r="E6" s="46"/>
      <c r="F6" s="41" t="s">
        <v>75</v>
      </c>
      <c r="G6" s="41"/>
      <c r="H6" s="41" t="s">
        <v>80</v>
      </c>
      <c r="I6" s="41"/>
      <c r="J6" s="41" t="s">
        <v>74</v>
      </c>
      <c r="K6" s="41"/>
      <c r="L6" s="41" t="s">
        <v>73</v>
      </c>
      <c r="M6" s="41"/>
      <c r="N6" s="41" t="s">
        <v>102</v>
      </c>
      <c r="O6" s="41"/>
      <c r="P6" s="41" t="s">
        <v>123</v>
      </c>
      <c r="Q6" s="41"/>
      <c r="R6" s="41" t="s">
        <v>124</v>
      </c>
      <c r="S6" s="41"/>
    </row>
    <row r="7" spans="2:20" ht="15.75" customHeight="1" x14ac:dyDescent="0.25">
      <c r="B7" s="44"/>
      <c r="C7" s="45"/>
      <c r="D7" s="46"/>
      <c r="E7" s="46"/>
      <c r="F7" s="11" t="s">
        <v>91</v>
      </c>
      <c r="G7" s="11" t="s">
        <v>92</v>
      </c>
      <c r="H7" s="11" t="s">
        <v>91</v>
      </c>
      <c r="I7" s="11" t="s">
        <v>92</v>
      </c>
      <c r="J7" s="11" t="s">
        <v>91</v>
      </c>
      <c r="K7" s="11" t="s">
        <v>92</v>
      </c>
      <c r="L7" s="11" t="s">
        <v>91</v>
      </c>
      <c r="M7" s="11" t="s">
        <v>92</v>
      </c>
      <c r="N7" s="11" t="s">
        <v>91</v>
      </c>
      <c r="O7" s="11" t="s">
        <v>92</v>
      </c>
      <c r="P7" s="11" t="s">
        <v>91</v>
      </c>
      <c r="Q7" s="11" t="s">
        <v>92</v>
      </c>
      <c r="R7" s="11" t="s">
        <v>91</v>
      </c>
      <c r="S7" s="11" t="s">
        <v>92</v>
      </c>
    </row>
    <row r="8" spans="2:20" x14ac:dyDescent="0.25">
      <c r="B8" s="8">
        <v>1</v>
      </c>
      <c r="C8" s="12" t="s">
        <v>84</v>
      </c>
      <c r="D8" s="8">
        <v>1</v>
      </c>
      <c r="E8" s="8">
        <f>D8*11</f>
        <v>11</v>
      </c>
      <c r="F8" s="8">
        <f>COUNTIF(Respostas!$P$2:$P$87,D8*1)</f>
        <v>0</v>
      </c>
      <c r="G8" s="8">
        <f>COUNTIF(Respostas!$P$2:$P$87,E8*1)</f>
        <v>0</v>
      </c>
      <c r="H8" s="8">
        <f>COUNTIF(Respostas!$P$2:$P$87,D8*2)</f>
        <v>0</v>
      </c>
      <c r="I8" s="8">
        <f>COUNTIF(Respostas!$P$2:$P$87,E8*2)</f>
        <v>0</v>
      </c>
      <c r="J8" s="8">
        <f>COUNTIF(Respostas!$P$2:$P$87,D8*3)</f>
        <v>1</v>
      </c>
      <c r="K8" s="8">
        <f>COUNTIF(Respostas!$P$2:$P$87,E8*3)</f>
        <v>2</v>
      </c>
      <c r="L8" s="8">
        <f>COUNTIF(Respostas!$P$2:$P$87,D8*4)</f>
        <v>1</v>
      </c>
      <c r="M8" s="8">
        <f>COUNTIF(Respostas!$P$2:$P$87,E8*4)</f>
        <v>1</v>
      </c>
      <c r="N8" s="8">
        <f>COUNTIF(Respostas!$P$2:$P$87,D8*5)</f>
        <v>4</v>
      </c>
      <c r="O8" s="8">
        <f>COUNTIF(Respostas!$P$2:$P$87,E8*5)</f>
        <v>1</v>
      </c>
      <c r="P8" s="8">
        <f>F8+H8+J8+L8+N8</f>
        <v>6</v>
      </c>
      <c r="Q8" s="8">
        <f>G8+I8+K8+M8+O8</f>
        <v>4</v>
      </c>
      <c r="R8" s="28">
        <f>IFERROR(((F8*1)+(H8*2)+(J8*3)+(L8*4)+(N8*5))/P8,0)</f>
        <v>4.5</v>
      </c>
      <c r="S8" s="28">
        <f>IFERROR(((G8*1)+(I8*2)+(K8*3)+(M8*4)+(O8*5))/Q8,0)</f>
        <v>3.75</v>
      </c>
    </row>
    <row r="9" spans="2:20" x14ac:dyDescent="0.25">
      <c r="B9" s="8">
        <v>2</v>
      </c>
      <c r="C9" s="9" t="s">
        <v>83</v>
      </c>
      <c r="D9" s="18">
        <v>101</v>
      </c>
      <c r="E9" s="8">
        <f t="shared" ref="E9:E14" si="0">D9*11</f>
        <v>1111</v>
      </c>
      <c r="F9" s="8">
        <f>COUNTIF(Respostas!$P$2:$P$87,D9*1)</f>
        <v>0</v>
      </c>
      <c r="G9" s="8">
        <f>COUNTIF(Respostas!$P$2:$P$87,E9*1)</f>
        <v>0</v>
      </c>
      <c r="H9" s="8">
        <f>COUNTIF(Respostas!$P$2:$P$87,D9*2)</f>
        <v>0</v>
      </c>
      <c r="I9" s="8">
        <f>COUNTIF(Respostas!$P$2:$P$87,E9*2)</f>
        <v>0</v>
      </c>
      <c r="J9" s="8">
        <f>COUNTIF(Respostas!$P$2:$P$87,D9*3)</f>
        <v>0</v>
      </c>
      <c r="K9" s="8">
        <f>COUNTIF(Respostas!$P$2:$P$87,E9*3)</f>
        <v>2</v>
      </c>
      <c r="L9" s="8">
        <f>COUNTIF(Respostas!$P$2:$P$87,D9*4)</f>
        <v>1</v>
      </c>
      <c r="M9" s="8">
        <f>COUNTIF(Respostas!$P$2:$P$87,E9*4)</f>
        <v>0</v>
      </c>
      <c r="N9" s="8">
        <f>COUNTIF(Respostas!$P$2:$P$87,D9*5)</f>
        <v>2</v>
      </c>
      <c r="O9" s="8">
        <f>COUNTIF(Respostas!$P$2:$P$87,E9*5)</f>
        <v>0</v>
      </c>
      <c r="P9" s="8">
        <f t="shared" ref="P9:P14" si="1">F9+H9+J9+L9+N9</f>
        <v>3</v>
      </c>
      <c r="Q9" s="8">
        <f t="shared" ref="Q9:Q14" si="2">G9+I9+K9+M9+O9</f>
        <v>2</v>
      </c>
      <c r="R9" s="28">
        <f t="shared" ref="R9:R14" si="3">IFERROR(((F9*1)+(H9*2)+(J9*3)+(L9*4)+(N9*5))/P9,0)</f>
        <v>4.666666666666667</v>
      </c>
      <c r="S9" s="28">
        <f t="shared" ref="S9:S14" si="4">IFERROR(((G9*1)+(I9*2)+(K9*3)+(M9*4)+(O9*5))/Q9,0)</f>
        <v>3</v>
      </c>
    </row>
    <row r="10" spans="2:20" x14ac:dyDescent="0.25">
      <c r="B10" s="8">
        <v>3</v>
      </c>
      <c r="C10" s="9" t="s">
        <v>78</v>
      </c>
      <c r="D10" s="18">
        <v>1001</v>
      </c>
      <c r="E10" s="8">
        <f t="shared" si="0"/>
        <v>11011</v>
      </c>
      <c r="F10" s="8">
        <f>COUNTIF(Respostas!$P$2:$P$87,D10*1)</f>
        <v>0</v>
      </c>
      <c r="G10" s="8">
        <f>COUNTIF(Respostas!$P$2:$P$87,E10*1)</f>
        <v>0</v>
      </c>
      <c r="H10" s="8">
        <f>COUNTIF(Respostas!$P$2:$P$87,D10*2)</f>
        <v>0</v>
      </c>
      <c r="I10" s="8">
        <f>COUNTIF(Respostas!$P$2:$P$87,E10*2)</f>
        <v>0</v>
      </c>
      <c r="J10" s="8">
        <f>COUNTIF(Respostas!$P$2:$P$87,D10*3)</f>
        <v>2</v>
      </c>
      <c r="K10" s="8">
        <f>COUNTIF(Respostas!$P$2:$P$87,E10*3)</f>
        <v>0</v>
      </c>
      <c r="L10" s="8">
        <f>COUNTIF(Respostas!$P$2:$P$87,D10*4)</f>
        <v>4</v>
      </c>
      <c r="M10" s="8">
        <f>COUNTIF(Respostas!$P$2:$P$87,E10*4)</f>
        <v>3</v>
      </c>
      <c r="N10" s="8">
        <f>COUNTIF(Respostas!$P$2:$P$87,D10*5)</f>
        <v>7</v>
      </c>
      <c r="O10" s="8">
        <f>COUNTIF(Respostas!$P$2:$P$87,E10*5)</f>
        <v>1</v>
      </c>
      <c r="P10" s="8">
        <f t="shared" si="1"/>
        <v>13</v>
      </c>
      <c r="Q10" s="8">
        <f t="shared" si="2"/>
        <v>4</v>
      </c>
      <c r="R10" s="28">
        <f t="shared" si="3"/>
        <v>4.384615384615385</v>
      </c>
      <c r="S10" s="28">
        <f t="shared" si="4"/>
        <v>4.25</v>
      </c>
    </row>
    <row r="11" spans="2:20" x14ac:dyDescent="0.25">
      <c r="B11" s="8">
        <v>4</v>
      </c>
      <c r="C11" s="9" t="s">
        <v>86</v>
      </c>
      <c r="D11" s="18">
        <v>10001</v>
      </c>
      <c r="E11" s="8">
        <f t="shared" si="0"/>
        <v>110011</v>
      </c>
      <c r="F11" s="8">
        <f>COUNTIF(Respostas!$P$2:$P$87,D11*1)</f>
        <v>0</v>
      </c>
      <c r="G11" s="8">
        <f>COUNTIF(Respostas!$P$2:$P$87,E11*1)</f>
        <v>0</v>
      </c>
      <c r="H11" s="8">
        <f>COUNTIF(Respostas!$P$2:$P$87,D11*2)</f>
        <v>0</v>
      </c>
      <c r="I11" s="8">
        <f>COUNTIF(Respostas!$P$2:$P$87,E11*2)</f>
        <v>1</v>
      </c>
      <c r="J11" s="8">
        <f>COUNTIF(Respostas!$P$2:$P$87,D11*3)</f>
        <v>0</v>
      </c>
      <c r="K11" s="8">
        <f>COUNTIF(Respostas!$P$2:$P$87,E11*3)</f>
        <v>3</v>
      </c>
      <c r="L11" s="8">
        <f>COUNTIF(Respostas!$P$2:$P$87,D11*4)</f>
        <v>0</v>
      </c>
      <c r="M11" s="8">
        <f>COUNTIF(Respostas!$P$2:$P$87,E11*4)</f>
        <v>5</v>
      </c>
      <c r="N11" s="8">
        <f>COUNTIF(Respostas!$P$2:$P$87,D11*5)</f>
        <v>0</v>
      </c>
      <c r="O11" s="8">
        <f>COUNTIF(Respostas!$P$2:$P$87,E11*5)</f>
        <v>4</v>
      </c>
      <c r="P11" s="8">
        <f t="shared" si="1"/>
        <v>0</v>
      </c>
      <c r="Q11" s="8">
        <f t="shared" si="2"/>
        <v>13</v>
      </c>
      <c r="R11" s="28">
        <f t="shared" si="3"/>
        <v>0</v>
      </c>
      <c r="S11" s="28">
        <f t="shared" si="4"/>
        <v>3.9230769230769229</v>
      </c>
    </row>
    <row r="12" spans="2:20" x14ac:dyDescent="0.25">
      <c r="B12" s="8">
        <v>5</v>
      </c>
      <c r="C12" s="17" t="s">
        <v>68</v>
      </c>
      <c r="D12" s="19">
        <v>100001</v>
      </c>
      <c r="E12" s="8">
        <f t="shared" si="0"/>
        <v>1100011</v>
      </c>
      <c r="F12" s="8">
        <f>COUNTIF(Respostas!$P$2:$P$87,D12*1)</f>
        <v>0</v>
      </c>
      <c r="G12" s="8">
        <f>COUNTIF(Respostas!$P$2:$P$87,E12*1)</f>
        <v>0</v>
      </c>
      <c r="H12" s="8">
        <f>COUNTIF(Respostas!$P$2:$P$87,D12*2)</f>
        <v>0</v>
      </c>
      <c r="I12" s="8">
        <f>COUNTIF(Respostas!$P$2:$P$87,E12*2)</f>
        <v>0</v>
      </c>
      <c r="J12" s="8">
        <f>COUNTIF(Respostas!$P$2:$P$87,D12*3)</f>
        <v>0</v>
      </c>
      <c r="K12" s="8">
        <f>COUNTIF(Respostas!$P$2:$P$87,E12*3)</f>
        <v>1</v>
      </c>
      <c r="L12" s="8">
        <f>COUNTIF(Respostas!$P$2:$P$87,D12*4)</f>
        <v>3</v>
      </c>
      <c r="M12" s="8">
        <f>COUNTIF(Respostas!$P$2:$P$87,E12*4)</f>
        <v>4</v>
      </c>
      <c r="N12" s="8">
        <f>COUNTIF(Respostas!$P$2:$P$87,D12*5)</f>
        <v>6</v>
      </c>
      <c r="O12" s="8">
        <f>COUNTIF(Respostas!$P$2:$P$87,E12*5)</f>
        <v>2</v>
      </c>
      <c r="P12" s="8">
        <f t="shared" si="1"/>
        <v>9</v>
      </c>
      <c r="Q12" s="8">
        <f t="shared" si="2"/>
        <v>7</v>
      </c>
      <c r="R12" s="28">
        <f t="shared" si="3"/>
        <v>4.666666666666667</v>
      </c>
      <c r="S12" s="28">
        <f t="shared" si="4"/>
        <v>4.1428571428571432</v>
      </c>
    </row>
    <row r="13" spans="2:20" x14ac:dyDescent="0.25">
      <c r="B13" s="8">
        <v>6</v>
      </c>
      <c r="C13" s="9" t="s">
        <v>81</v>
      </c>
      <c r="D13" s="18">
        <v>1000001</v>
      </c>
      <c r="E13" s="8">
        <f t="shared" si="0"/>
        <v>11000011</v>
      </c>
      <c r="F13" s="8">
        <f>COUNTIF(Respostas!$P$2:$P$87,D13*1)</f>
        <v>0</v>
      </c>
      <c r="G13" s="8">
        <f>COUNTIF(Respostas!$P$2:$P$87,E13*1)</f>
        <v>1</v>
      </c>
      <c r="H13" s="8">
        <f>COUNTIF(Respostas!$P$2:$P$87,D13*2)</f>
        <v>0</v>
      </c>
      <c r="I13" s="8">
        <f>COUNTIF(Respostas!$P$2:$P$87,E13*2)</f>
        <v>0</v>
      </c>
      <c r="J13" s="8">
        <f>COUNTIF(Respostas!$P$2:$P$87,D13*3)</f>
        <v>1</v>
      </c>
      <c r="K13" s="8">
        <f>COUNTIF(Respostas!$P$2:$P$87,E13*3)</f>
        <v>0</v>
      </c>
      <c r="L13" s="8">
        <f>COUNTIF(Respostas!$P$2:$P$87,D13*4)</f>
        <v>2</v>
      </c>
      <c r="M13" s="8">
        <f>COUNTIF(Respostas!$P$2:$P$87,E13*4)</f>
        <v>2</v>
      </c>
      <c r="N13" s="8">
        <f>COUNTIF(Respostas!$P$2:$P$87,D13*5)</f>
        <v>4</v>
      </c>
      <c r="O13" s="8">
        <f>COUNTIF(Respostas!$P$2:$P$87,E13*5)</f>
        <v>2</v>
      </c>
      <c r="P13" s="8">
        <f t="shared" si="1"/>
        <v>7</v>
      </c>
      <c r="Q13" s="8">
        <f t="shared" si="2"/>
        <v>5</v>
      </c>
      <c r="R13" s="28">
        <f t="shared" si="3"/>
        <v>4.4285714285714288</v>
      </c>
      <c r="S13" s="28">
        <f t="shared" si="4"/>
        <v>3.8</v>
      </c>
    </row>
    <row r="14" spans="2:20" x14ac:dyDescent="0.25">
      <c r="B14" s="8">
        <v>7</v>
      </c>
      <c r="C14" s="9" t="s">
        <v>82</v>
      </c>
      <c r="D14" s="18">
        <v>100000001</v>
      </c>
      <c r="E14" s="8">
        <f t="shared" si="0"/>
        <v>1100000011</v>
      </c>
      <c r="F14" s="8">
        <f>COUNTIF(Respostas!$P$2:$P$87,D14*1)</f>
        <v>0</v>
      </c>
      <c r="G14" s="8">
        <f>COUNTIF(Respostas!$P$2:$P$87,E14*1)</f>
        <v>0</v>
      </c>
      <c r="H14" s="8">
        <f>COUNTIF(Respostas!$P$2:$P$87,D14*2)</f>
        <v>0</v>
      </c>
      <c r="I14" s="8">
        <f>COUNTIF(Respostas!$P$2:$P$87,E14*2)</f>
        <v>0</v>
      </c>
      <c r="J14" s="8">
        <f>COUNTIF(Respostas!$P$2:$P$87,D14*3)</f>
        <v>0</v>
      </c>
      <c r="K14" s="8">
        <f>COUNTIF(Respostas!$P$2:$P$87,E14*3)</f>
        <v>3</v>
      </c>
      <c r="L14" s="8">
        <f>COUNTIF(Respostas!$P$2:$P$87,D14*4)</f>
        <v>3</v>
      </c>
      <c r="M14" s="8">
        <f>COUNTIF(Respostas!$P$2:$P$87,E14*4)</f>
        <v>2</v>
      </c>
      <c r="N14" s="8">
        <f>COUNTIF(Respostas!$P$2:$P$87,D14*5)</f>
        <v>5</v>
      </c>
      <c r="O14" s="8">
        <f>COUNTIF(Respostas!$P$2:$P$87,E14*5)</f>
        <v>0</v>
      </c>
      <c r="P14" s="8">
        <f t="shared" si="1"/>
        <v>8</v>
      </c>
      <c r="Q14" s="8">
        <f t="shared" si="2"/>
        <v>5</v>
      </c>
      <c r="R14" s="28">
        <f t="shared" si="3"/>
        <v>4.625</v>
      </c>
      <c r="S14" s="28">
        <f t="shared" si="4"/>
        <v>3.4</v>
      </c>
    </row>
    <row r="15" spans="2:20" x14ac:dyDescent="0.25">
      <c r="F15" s="14">
        <f>SUM(F8:F14)</f>
        <v>0</v>
      </c>
      <c r="G15" s="14">
        <f t="shared" ref="G15:O15" si="5">SUM(G8:G14)</f>
        <v>1</v>
      </c>
      <c r="H15" s="14">
        <f t="shared" si="5"/>
        <v>0</v>
      </c>
      <c r="I15" s="14">
        <f t="shared" si="5"/>
        <v>1</v>
      </c>
      <c r="J15" s="14">
        <f t="shared" si="5"/>
        <v>4</v>
      </c>
      <c r="K15" s="14">
        <f t="shared" si="5"/>
        <v>11</v>
      </c>
      <c r="L15" s="14">
        <f t="shared" si="5"/>
        <v>14</v>
      </c>
      <c r="M15" s="14">
        <f t="shared" si="5"/>
        <v>17</v>
      </c>
      <c r="N15" s="14">
        <f t="shared" si="5"/>
        <v>28</v>
      </c>
      <c r="O15" s="14">
        <f t="shared" si="5"/>
        <v>10</v>
      </c>
      <c r="P15" s="14">
        <f t="shared" ref="P15" si="6">SUM(P8:P14)</f>
        <v>46</v>
      </c>
      <c r="Q15" s="14">
        <f t="shared" ref="Q15" si="7">SUM(Q8:Q14)</f>
        <v>40</v>
      </c>
      <c r="R15" s="37">
        <f>AVERAGE(R8:R14)</f>
        <v>3.8959314495028781</v>
      </c>
      <c r="S15" s="37">
        <f>AVERAGE(S8:S14)</f>
        <v>3.7522762951334379</v>
      </c>
      <c r="T15" s="27">
        <f>SUM(F15:O15)</f>
        <v>86</v>
      </c>
    </row>
    <row r="17" spans="2:20" x14ac:dyDescent="0.25">
      <c r="B17" s="44" t="s">
        <v>89</v>
      </c>
      <c r="C17" s="45" t="s">
        <v>104</v>
      </c>
      <c r="D17" s="46"/>
      <c r="E17" s="46"/>
      <c r="F17" s="41" t="s">
        <v>75</v>
      </c>
      <c r="G17" s="41"/>
      <c r="H17" s="41" t="s">
        <v>80</v>
      </c>
      <c r="I17" s="41"/>
      <c r="J17" s="41" t="s">
        <v>74</v>
      </c>
      <c r="K17" s="41"/>
      <c r="L17" s="41" t="s">
        <v>73</v>
      </c>
      <c r="M17" s="41"/>
      <c r="N17" s="41" t="s">
        <v>102</v>
      </c>
      <c r="O17" s="41"/>
      <c r="P17" s="41" t="s">
        <v>123</v>
      </c>
      <c r="Q17" s="41"/>
      <c r="R17" s="41" t="s">
        <v>124</v>
      </c>
      <c r="S17" s="41"/>
    </row>
    <row r="18" spans="2:20" x14ac:dyDescent="0.25">
      <c r="B18" s="44"/>
      <c r="C18" s="45"/>
      <c r="D18" s="46"/>
      <c r="E18" s="46"/>
      <c r="F18" s="11" t="s">
        <v>91</v>
      </c>
      <c r="G18" s="11" t="s">
        <v>92</v>
      </c>
      <c r="H18" s="11" t="s">
        <v>91</v>
      </c>
      <c r="I18" s="11" t="s">
        <v>92</v>
      </c>
      <c r="J18" s="11" t="s">
        <v>91</v>
      </c>
      <c r="K18" s="11" t="s">
        <v>92</v>
      </c>
      <c r="L18" s="11" t="s">
        <v>91</v>
      </c>
      <c r="M18" s="11" t="s">
        <v>92</v>
      </c>
      <c r="N18" s="11" t="s">
        <v>91</v>
      </c>
      <c r="O18" s="11" t="s">
        <v>92</v>
      </c>
      <c r="P18" s="11" t="s">
        <v>91</v>
      </c>
      <c r="Q18" s="11" t="s">
        <v>92</v>
      </c>
      <c r="R18" s="11" t="s">
        <v>91</v>
      </c>
      <c r="S18" s="11" t="s">
        <v>92</v>
      </c>
    </row>
    <row r="19" spans="2:20" x14ac:dyDescent="0.25">
      <c r="B19" s="8">
        <v>1</v>
      </c>
      <c r="C19" s="12" t="s">
        <v>84</v>
      </c>
      <c r="D19" s="8">
        <v>1</v>
      </c>
      <c r="E19" s="8">
        <f>D19*11</f>
        <v>11</v>
      </c>
      <c r="F19" s="8">
        <f>COUNTIF(Respostas!$R$2:$R$87,D19*1)</f>
        <v>0</v>
      </c>
      <c r="G19" s="8">
        <f>COUNTIF(Respostas!$R$2:$R$87,E19*1)</f>
        <v>0</v>
      </c>
      <c r="H19" s="8">
        <f>COUNTIF(Respostas!$R$2:$R$87,D19*2)</f>
        <v>0</v>
      </c>
      <c r="I19" s="8">
        <f>COUNTIF(Respostas!$R$2:$R$87,E19*2)</f>
        <v>0</v>
      </c>
      <c r="J19" s="8">
        <f>COUNTIF(Respostas!$R$2:$R$87,D19*3)</f>
        <v>1</v>
      </c>
      <c r="K19" s="8">
        <f>COUNTIF(Respostas!$R$2:$R$87,E19*3)</f>
        <v>0</v>
      </c>
      <c r="L19" s="8">
        <f>COUNTIF(Respostas!$R$2:$R$87,D19*4)</f>
        <v>2</v>
      </c>
      <c r="M19" s="8">
        <f>COUNTIF(Respostas!$R$2:$R$87,E19*4)</f>
        <v>3</v>
      </c>
      <c r="N19" s="8">
        <f>COUNTIF(Respostas!$R$2:$R$87,D19*5)</f>
        <v>3</v>
      </c>
      <c r="O19" s="8">
        <f>COUNTIF(Respostas!$R$2:$R$87,E19*5)</f>
        <v>1</v>
      </c>
      <c r="P19" s="8">
        <f>F19+H19+J19+L19+N19</f>
        <v>6</v>
      </c>
      <c r="Q19" s="8">
        <f>G19+I19+K19+M19+O19</f>
        <v>4</v>
      </c>
      <c r="R19" s="28">
        <f>IFERROR(((F19*1)+(H19*2)+(J19*3)+(L19*4)+(N19*5))/P19,0)</f>
        <v>4.333333333333333</v>
      </c>
      <c r="S19" s="28">
        <f>IFERROR(((G19*1)+(I19*2)+(K19*3)+(M19*4)+(O19*5))/Q19,0)</f>
        <v>4.25</v>
      </c>
    </row>
    <row r="20" spans="2:20" x14ac:dyDescent="0.25">
      <c r="B20" s="8">
        <v>2</v>
      </c>
      <c r="C20" s="9" t="s">
        <v>83</v>
      </c>
      <c r="D20" s="18">
        <v>101</v>
      </c>
      <c r="E20" s="8">
        <f t="shared" ref="E20:E25" si="8">D20*11</f>
        <v>1111</v>
      </c>
      <c r="F20" s="8">
        <f>COUNTIF(Respostas!$R$2:$R$87,D20*1)</f>
        <v>0</v>
      </c>
      <c r="G20" s="8">
        <f>COUNTIF(Respostas!$R$2:$R$87,E20*1)</f>
        <v>0</v>
      </c>
      <c r="H20" s="8">
        <f>COUNTIF(Respostas!$R$2:$R$87,D20*2)</f>
        <v>0</v>
      </c>
      <c r="I20" s="8">
        <f>COUNTIF(Respostas!$R$2:$R$87,E20*2)</f>
        <v>0</v>
      </c>
      <c r="J20" s="8">
        <f>COUNTIF(Respostas!$R$2:$R$87,D20*3)</f>
        <v>0</v>
      </c>
      <c r="K20" s="8">
        <f>COUNTIF(Respostas!$R$2:$R$87,E20*3)</f>
        <v>1</v>
      </c>
      <c r="L20" s="8">
        <f>COUNTIF(Respostas!$R$2:$R$87,D20*4)</f>
        <v>1</v>
      </c>
      <c r="M20" s="8">
        <f>COUNTIF(Respostas!$R$2:$R$87,E20*4)</f>
        <v>1</v>
      </c>
      <c r="N20" s="8">
        <f>COUNTIF(Respostas!$R$2:$R$87,D20*5)</f>
        <v>2</v>
      </c>
      <c r="O20" s="8">
        <f>COUNTIF(Respostas!$R$2:$R$87,E20*5)</f>
        <v>0</v>
      </c>
      <c r="P20" s="8">
        <f t="shared" ref="P20:P25" si="9">F20+H20+J20+L20+N20</f>
        <v>3</v>
      </c>
      <c r="Q20" s="8">
        <f t="shared" ref="Q20:Q25" si="10">G20+I20+K20+M20+O20</f>
        <v>2</v>
      </c>
      <c r="R20" s="28">
        <f t="shared" ref="R20:R25" si="11">IFERROR(((F20*1)+(H20*2)+(J20*3)+(L20*4)+(N20*5))/P20,0)</f>
        <v>4.666666666666667</v>
      </c>
      <c r="S20" s="28">
        <f t="shared" ref="S20:S25" si="12">IFERROR(((G20*1)+(I20*2)+(K20*3)+(M20*4)+(O20*5))/Q20,0)</f>
        <v>3.5</v>
      </c>
    </row>
    <row r="21" spans="2:20" x14ac:dyDescent="0.25">
      <c r="B21" s="8">
        <v>3</v>
      </c>
      <c r="C21" s="9" t="s">
        <v>78</v>
      </c>
      <c r="D21" s="18">
        <v>1001</v>
      </c>
      <c r="E21" s="8">
        <f t="shared" si="8"/>
        <v>11011</v>
      </c>
      <c r="F21" s="8">
        <f>COUNTIF(Respostas!$R$2:$R$87,D21*1)</f>
        <v>0</v>
      </c>
      <c r="G21" s="8">
        <f>COUNTIF(Respostas!$R$2:$R$87,E21*1)</f>
        <v>0</v>
      </c>
      <c r="H21" s="8">
        <f>COUNTIF(Respostas!$R$2:$R$87,D21*2)</f>
        <v>0</v>
      </c>
      <c r="I21" s="8">
        <f>COUNTIF(Respostas!$R$2:$R$87,E21*2)</f>
        <v>0</v>
      </c>
      <c r="J21" s="8">
        <f>COUNTIF(Respostas!$R$2:$R$87,D21*3)</f>
        <v>1</v>
      </c>
      <c r="K21" s="8">
        <f>COUNTIF(Respostas!$R$2:$R$87,E21*3)</f>
        <v>0</v>
      </c>
      <c r="L21" s="8">
        <f>COUNTIF(Respostas!$R$2:$R$87,D21*4)</f>
        <v>4</v>
      </c>
      <c r="M21" s="8">
        <f>COUNTIF(Respostas!$R$2:$R$87,E21*4)</f>
        <v>4</v>
      </c>
      <c r="N21" s="8">
        <f>COUNTIF(Respostas!$R$2:$R$87,D21*5)</f>
        <v>8</v>
      </c>
      <c r="O21" s="8">
        <f>COUNTIF(Respostas!$R$2:$R$87,E21*5)</f>
        <v>0</v>
      </c>
      <c r="P21" s="8">
        <f t="shared" si="9"/>
        <v>13</v>
      </c>
      <c r="Q21" s="8">
        <f t="shared" si="10"/>
        <v>4</v>
      </c>
      <c r="R21" s="28">
        <f t="shared" si="11"/>
        <v>4.5384615384615383</v>
      </c>
      <c r="S21" s="28">
        <f t="shared" si="12"/>
        <v>4</v>
      </c>
    </row>
    <row r="22" spans="2:20" x14ac:dyDescent="0.25">
      <c r="B22" s="8">
        <v>4</v>
      </c>
      <c r="C22" s="9" t="s">
        <v>86</v>
      </c>
      <c r="D22" s="18">
        <v>10001</v>
      </c>
      <c r="E22" s="8">
        <f t="shared" si="8"/>
        <v>110011</v>
      </c>
      <c r="F22" s="8">
        <f>COUNTIF(Respostas!$R$2:$R$87,D22*1)</f>
        <v>0</v>
      </c>
      <c r="G22" s="8">
        <f>COUNTIF(Respostas!$R$2:$R$87,E22*1)</f>
        <v>0</v>
      </c>
      <c r="H22" s="8">
        <f>COUNTIF(Respostas!$R$2:$R$87,D22*2)</f>
        <v>0</v>
      </c>
      <c r="I22" s="8">
        <f>COUNTIF(Respostas!$R$2:$R$87,E22*2)</f>
        <v>0</v>
      </c>
      <c r="J22" s="8">
        <f>COUNTIF(Respostas!$R$2:$R$87,D22*3)</f>
        <v>0</v>
      </c>
      <c r="K22" s="8">
        <f>COUNTIF(Respostas!$R$2:$R$87,E22*3)</f>
        <v>2</v>
      </c>
      <c r="L22" s="8">
        <f>COUNTIF(Respostas!$R$2:$R$87,D22*4)</f>
        <v>0</v>
      </c>
      <c r="M22" s="8">
        <f>COUNTIF(Respostas!$R$2:$R$87,E22*4)</f>
        <v>7</v>
      </c>
      <c r="N22" s="8">
        <f>COUNTIF(Respostas!$R$2:$R$87,D22*5)</f>
        <v>0</v>
      </c>
      <c r="O22" s="8">
        <f>COUNTIF(Respostas!$R$2:$R$87,E22*5)</f>
        <v>4</v>
      </c>
      <c r="P22" s="8">
        <f t="shared" si="9"/>
        <v>0</v>
      </c>
      <c r="Q22" s="8">
        <f t="shared" si="10"/>
        <v>13</v>
      </c>
      <c r="R22" s="28">
        <f t="shared" si="11"/>
        <v>0</v>
      </c>
      <c r="S22" s="28">
        <f t="shared" si="12"/>
        <v>4.1538461538461542</v>
      </c>
    </row>
    <row r="23" spans="2:20" x14ac:dyDescent="0.25">
      <c r="B23" s="8">
        <v>5</v>
      </c>
      <c r="C23" s="17" t="s">
        <v>68</v>
      </c>
      <c r="D23" s="19">
        <v>100001</v>
      </c>
      <c r="E23" s="8">
        <f t="shared" si="8"/>
        <v>1100011</v>
      </c>
      <c r="F23" s="8">
        <f>COUNTIF(Respostas!$R$2:$R$87,D23*1)</f>
        <v>0</v>
      </c>
      <c r="G23" s="8">
        <f>COUNTIF(Respostas!$R$2:$R$87,E23*1)</f>
        <v>0</v>
      </c>
      <c r="H23" s="8">
        <f>COUNTIF(Respostas!$R$2:$R$87,D23*2)</f>
        <v>0</v>
      </c>
      <c r="I23" s="8">
        <f>COUNTIF(Respostas!$R$2:$R$87,E23*2)</f>
        <v>0</v>
      </c>
      <c r="J23" s="8">
        <f>COUNTIF(Respostas!$R$2:$R$87,D23*3)</f>
        <v>0</v>
      </c>
      <c r="K23" s="8">
        <f>COUNTIF(Respostas!$R$2:$R$87,E23*3)</f>
        <v>2</v>
      </c>
      <c r="L23" s="8">
        <f>COUNTIF(Respostas!$R$2:$R$87,D23*4)</f>
        <v>5</v>
      </c>
      <c r="M23" s="8">
        <f>COUNTIF(Respostas!$R$2:$R$87,E23*4)</f>
        <v>1</v>
      </c>
      <c r="N23" s="8">
        <f>COUNTIF(Respostas!$R$2:$R$87,D23*5)</f>
        <v>4</v>
      </c>
      <c r="O23" s="8">
        <f>COUNTIF(Respostas!$R$2:$R$87,E23*5)</f>
        <v>4</v>
      </c>
      <c r="P23" s="8">
        <f t="shared" si="9"/>
        <v>9</v>
      </c>
      <c r="Q23" s="8">
        <f t="shared" si="10"/>
        <v>7</v>
      </c>
      <c r="R23" s="28">
        <f t="shared" si="11"/>
        <v>4.4444444444444446</v>
      </c>
      <c r="S23" s="28">
        <f t="shared" si="12"/>
        <v>4.2857142857142856</v>
      </c>
    </row>
    <row r="24" spans="2:20" x14ac:dyDescent="0.25">
      <c r="B24" s="8">
        <v>6</v>
      </c>
      <c r="C24" s="9" t="s">
        <v>81</v>
      </c>
      <c r="D24" s="18">
        <v>1000001</v>
      </c>
      <c r="E24" s="8">
        <f t="shared" si="8"/>
        <v>11000011</v>
      </c>
      <c r="F24" s="8">
        <f>COUNTIF(Respostas!$R$2:$R$87,D24*1)</f>
        <v>0</v>
      </c>
      <c r="G24" s="8">
        <f>COUNTIF(Respostas!$R$2:$R$87,E24*1)</f>
        <v>1</v>
      </c>
      <c r="H24" s="8">
        <f>COUNTIF(Respostas!$R$2:$R$87,D24*2)</f>
        <v>0</v>
      </c>
      <c r="I24" s="8">
        <f>COUNTIF(Respostas!$R$2:$R$87,E24*2)</f>
        <v>0</v>
      </c>
      <c r="J24" s="8">
        <f>COUNTIF(Respostas!$R$2:$R$87,D24*3)</f>
        <v>1</v>
      </c>
      <c r="K24" s="8">
        <f>COUNTIF(Respostas!$R$2:$R$87,E24*3)</f>
        <v>0</v>
      </c>
      <c r="L24" s="8">
        <f>COUNTIF(Respostas!$R$2:$R$87,D24*4)</f>
        <v>2</v>
      </c>
      <c r="M24" s="8">
        <f>COUNTIF(Respostas!$R$2:$R$87,E24*4)</f>
        <v>1</v>
      </c>
      <c r="N24" s="8">
        <f>COUNTIF(Respostas!$R$2:$R$87,D24*5)</f>
        <v>4</v>
      </c>
      <c r="O24" s="8">
        <f>COUNTIF(Respostas!$R$2:$R$87,E24*5)</f>
        <v>3</v>
      </c>
      <c r="P24" s="8">
        <f t="shared" si="9"/>
        <v>7</v>
      </c>
      <c r="Q24" s="8">
        <f t="shared" si="10"/>
        <v>5</v>
      </c>
      <c r="R24" s="28">
        <f t="shared" si="11"/>
        <v>4.4285714285714288</v>
      </c>
      <c r="S24" s="28">
        <f t="shared" si="12"/>
        <v>4</v>
      </c>
    </row>
    <row r="25" spans="2:20" x14ac:dyDescent="0.25">
      <c r="B25" s="8">
        <v>7</v>
      </c>
      <c r="C25" s="9" t="s">
        <v>82</v>
      </c>
      <c r="D25" s="18">
        <v>100000001</v>
      </c>
      <c r="E25" s="8">
        <f t="shared" si="8"/>
        <v>1100000011</v>
      </c>
      <c r="F25" s="8">
        <f>COUNTIF(Respostas!$R$2:$R$87,D25*1)</f>
        <v>0</v>
      </c>
      <c r="G25" s="8">
        <f>COUNTIF(Respostas!$R$2:$R$87,E25*1)</f>
        <v>0</v>
      </c>
      <c r="H25" s="8">
        <f>COUNTIF(Respostas!$R$2:$R$87,D25*2)</f>
        <v>0</v>
      </c>
      <c r="I25" s="8">
        <f>COUNTIF(Respostas!$R$2:$R$87,E25*2)</f>
        <v>0</v>
      </c>
      <c r="J25" s="8">
        <f>COUNTIF(Respostas!$R$2:$R$87,D25*3)</f>
        <v>1</v>
      </c>
      <c r="K25" s="8">
        <f>COUNTIF(Respostas!$R$2:$R$87,E25*3)</f>
        <v>1</v>
      </c>
      <c r="L25" s="8">
        <f>COUNTIF(Respostas!$R$2:$R$87,D25*4)</f>
        <v>2</v>
      </c>
      <c r="M25" s="8">
        <f>COUNTIF(Respostas!$R$2:$R$87,E25*4)</f>
        <v>4</v>
      </c>
      <c r="N25" s="8">
        <f>COUNTIF(Respostas!$R$2:$R$87,D25*5)</f>
        <v>5</v>
      </c>
      <c r="O25" s="8">
        <f>COUNTIF(Respostas!$R$2:$R$87,E25*5)</f>
        <v>0</v>
      </c>
      <c r="P25" s="8">
        <f t="shared" si="9"/>
        <v>8</v>
      </c>
      <c r="Q25" s="8">
        <f t="shared" si="10"/>
        <v>5</v>
      </c>
      <c r="R25" s="28">
        <f t="shared" si="11"/>
        <v>4.5</v>
      </c>
      <c r="S25" s="28">
        <f t="shared" si="12"/>
        <v>3.8</v>
      </c>
    </row>
    <row r="26" spans="2:20" x14ac:dyDescent="0.25">
      <c r="F26" s="14">
        <f>SUM(F19:F25)</f>
        <v>0</v>
      </c>
      <c r="G26" s="14">
        <f t="shared" ref="G26:O26" si="13">SUM(G19:G25)</f>
        <v>1</v>
      </c>
      <c r="H26" s="14">
        <f t="shared" si="13"/>
        <v>0</v>
      </c>
      <c r="I26" s="14">
        <f t="shared" si="13"/>
        <v>0</v>
      </c>
      <c r="J26" s="14">
        <f t="shared" si="13"/>
        <v>4</v>
      </c>
      <c r="K26" s="14">
        <f t="shared" si="13"/>
        <v>6</v>
      </c>
      <c r="L26" s="14">
        <f t="shared" si="13"/>
        <v>16</v>
      </c>
      <c r="M26" s="14">
        <f t="shared" si="13"/>
        <v>21</v>
      </c>
      <c r="N26" s="14">
        <f t="shared" si="13"/>
        <v>26</v>
      </c>
      <c r="O26" s="14">
        <f t="shared" si="13"/>
        <v>12</v>
      </c>
      <c r="P26" s="14">
        <f t="shared" ref="P26" si="14">SUM(P19:P25)</f>
        <v>46</v>
      </c>
      <c r="Q26" s="14">
        <f t="shared" ref="Q26" si="15">SUM(Q19:Q25)</f>
        <v>40</v>
      </c>
      <c r="R26" s="37">
        <f>AVERAGE(R19:R25)</f>
        <v>3.8444967730682018</v>
      </c>
      <c r="S26" s="37">
        <f>AVERAGE(S19:S25)</f>
        <v>3.9985086342229197</v>
      </c>
      <c r="T26" s="27">
        <f>SUM(F26:O26)</f>
        <v>86</v>
      </c>
    </row>
    <row r="28" spans="2:20" x14ac:dyDescent="0.25">
      <c r="B28" s="44" t="s">
        <v>89</v>
      </c>
      <c r="C28" s="45" t="s">
        <v>105</v>
      </c>
      <c r="D28" s="46"/>
      <c r="E28" s="46"/>
      <c r="F28" s="41" t="s">
        <v>75</v>
      </c>
      <c r="G28" s="41"/>
      <c r="H28" s="41" t="s">
        <v>80</v>
      </c>
      <c r="I28" s="41"/>
      <c r="J28" s="41" t="s">
        <v>74</v>
      </c>
      <c r="K28" s="41"/>
      <c r="L28" s="41" t="s">
        <v>73</v>
      </c>
      <c r="M28" s="41"/>
      <c r="N28" s="41" t="s">
        <v>102</v>
      </c>
      <c r="O28" s="41"/>
      <c r="P28" s="41" t="s">
        <v>123</v>
      </c>
      <c r="Q28" s="41"/>
      <c r="R28" s="41" t="s">
        <v>124</v>
      </c>
      <c r="S28" s="41"/>
    </row>
    <row r="29" spans="2:20" ht="15" customHeight="1" x14ac:dyDescent="0.25">
      <c r="B29" s="44"/>
      <c r="C29" s="45"/>
      <c r="D29" s="46"/>
      <c r="E29" s="46"/>
      <c r="F29" s="11" t="s">
        <v>91</v>
      </c>
      <c r="G29" s="11" t="s">
        <v>92</v>
      </c>
      <c r="H29" s="11" t="s">
        <v>91</v>
      </c>
      <c r="I29" s="11" t="s">
        <v>92</v>
      </c>
      <c r="J29" s="11" t="s">
        <v>91</v>
      </c>
      <c r="K29" s="11" t="s">
        <v>92</v>
      </c>
      <c r="L29" s="11" t="s">
        <v>91</v>
      </c>
      <c r="M29" s="11" t="s">
        <v>92</v>
      </c>
      <c r="N29" s="11" t="s">
        <v>91</v>
      </c>
      <c r="O29" s="11" t="s">
        <v>92</v>
      </c>
      <c r="P29" s="11" t="s">
        <v>91</v>
      </c>
      <c r="Q29" s="11" t="s">
        <v>92</v>
      </c>
      <c r="R29" s="11" t="s">
        <v>91</v>
      </c>
      <c r="S29" s="11" t="s">
        <v>92</v>
      </c>
    </row>
    <row r="30" spans="2:20" x14ac:dyDescent="0.25">
      <c r="B30" s="8">
        <v>1</v>
      </c>
      <c r="C30" s="12" t="s">
        <v>84</v>
      </c>
      <c r="D30" s="8">
        <v>1</v>
      </c>
      <c r="E30" s="8">
        <f>D30*11</f>
        <v>11</v>
      </c>
      <c r="F30" s="8">
        <f>COUNTIF(Respostas!$T$2:$T$87,D30*1)</f>
        <v>0</v>
      </c>
      <c r="G30" s="8">
        <f>COUNTIF(Respostas!$T$2:$T$87,E30*1)</f>
        <v>0</v>
      </c>
      <c r="H30" s="8">
        <f>COUNTIF(Respostas!$T$2:$T$87,D30*2)</f>
        <v>0</v>
      </c>
      <c r="I30" s="8">
        <f>COUNTIF(Respostas!$T$2:$T$87,E30*2)</f>
        <v>0</v>
      </c>
      <c r="J30" s="8">
        <f>COUNTIF(Respostas!$T$2:$T$87,D30*3)</f>
        <v>1</v>
      </c>
      <c r="K30" s="8">
        <f>COUNTIF(Respostas!$T$2:$T$87,E30*3)</f>
        <v>0</v>
      </c>
      <c r="L30" s="8">
        <f>COUNTIF(Respostas!$T$2:$T$87,D30*4)</f>
        <v>1</v>
      </c>
      <c r="M30" s="8">
        <f>COUNTIF(Respostas!$T$2:$T$87,E30*4)</f>
        <v>3</v>
      </c>
      <c r="N30" s="8">
        <f>COUNTIF(Respostas!$T$2:$T$87,D30*5)</f>
        <v>4</v>
      </c>
      <c r="O30" s="8">
        <f>COUNTIF(Respostas!$T$2:$T$87,E30*5)</f>
        <v>1</v>
      </c>
      <c r="P30" s="8">
        <f>F30+H30+J30+L30+N30</f>
        <v>6</v>
      </c>
      <c r="Q30" s="8">
        <f>G30+I30+K30+M30+O30</f>
        <v>4</v>
      </c>
      <c r="R30" s="28">
        <f>IFERROR(((F30*1)+(H30*2)+(J30*3)+(L30*4)+(N30*5))/P30,0)</f>
        <v>4.5</v>
      </c>
      <c r="S30" s="28">
        <f>IFERROR(((G30*1)+(I30*2)+(K30*3)+(M30*4)+(O30*5))/Q30,0)</f>
        <v>4.25</v>
      </c>
    </row>
    <row r="31" spans="2:20" x14ac:dyDescent="0.25">
      <c r="B31" s="8">
        <v>2</v>
      </c>
      <c r="C31" s="9" t="s">
        <v>83</v>
      </c>
      <c r="D31" s="18">
        <v>101</v>
      </c>
      <c r="E31" s="8">
        <f t="shared" ref="E31:E36" si="16">D31*11</f>
        <v>1111</v>
      </c>
      <c r="F31" s="8">
        <f>COUNTIF(Respostas!$T$2:$T$87,D31*1)</f>
        <v>0</v>
      </c>
      <c r="G31" s="8">
        <f>COUNTIF(Respostas!$T$2:$T$87,E31*1)</f>
        <v>0</v>
      </c>
      <c r="H31" s="8">
        <f>COUNTIF(Respostas!$T$2:$T$87,D31*2)</f>
        <v>0</v>
      </c>
      <c r="I31" s="8">
        <f>COUNTIF(Respostas!$T$2:$T$87,E31*2)</f>
        <v>0</v>
      </c>
      <c r="J31" s="8">
        <f>COUNTIF(Respostas!$T$2:$T$87,D31*3)</f>
        <v>0</v>
      </c>
      <c r="K31" s="8">
        <f>COUNTIF(Respostas!$T$2:$T$87,E31*3)</f>
        <v>0</v>
      </c>
      <c r="L31" s="8">
        <f>COUNTIF(Respostas!$T$2:$T$87,D31*4)</f>
        <v>1</v>
      </c>
      <c r="M31" s="8">
        <f>COUNTIF(Respostas!$T$2:$T$87,E31*4)</f>
        <v>2</v>
      </c>
      <c r="N31" s="8">
        <f>COUNTIF(Respostas!$T$2:$T$87,D31*5)</f>
        <v>2</v>
      </c>
      <c r="O31" s="8">
        <f>COUNTIF(Respostas!$T$2:$T$87,E31*5)</f>
        <v>0</v>
      </c>
      <c r="P31" s="8">
        <f t="shared" ref="P31:P36" si="17">F31+H31+J31+L31+N31</f>
        <v>3</v>
      </c>
      <c r="Q31" s="8">
        <f t="shared" ref="Q31:Q36" si="18">G31+I31+K31+M31+O31</f>
        <v>2</v>
      </c>
      <c r="R31" s="28">
        <f t="shared" ref="R31:R36" si="19">IFERROR(((F31*1)+(H31*2)+(J31*3)+(L31*4)+(N31*5))/P31,0)</f>
        <v>4.666666666666667</v>
      </c>
      <c r="S31" s="28">
        <f t="shared" ref="S31:S36" si="20">IFERROR(((G31*1)+(I31*2)+(K31*3)+(M31*4)+(O31*5))/Q31,0)</f>
        <v>4</v>
      </c>
    </row>
    <row r="32" spans="2:20" x14ac:dyDescent="0.25">
      <c r="B32" s="8">
        <v>3</v>
      </c>
      <c r="C32" s="9" t="s">
        <v>78</v>
      </c>
      <c r="D32" s="18">
        <v>1001</v>
      </c>
      <c r="E32" s="8">
        <f t="shared" si="16"/>
        <v>11011</v>
      </c>
      <c r="F32" s="8">
        <f>COUNTIF(Respostas!$T$2:$T$87,D32*1)</f>
        <v>0</v>
      </c>
      <c r="G32" s="8">
        <f>COUNTIF(Respostas!$T$2:$T$87,E32*1)</f>
        <v>0</v>
      </c>
      <c r="H32" s="8">
        <f>COUNTIF(Respostas!$T$2:$T$87,D32*2)</f>
        <v>0</v>
      </c>
      <c r="I32" s="8">
        <f>COUNTIF(Respostas!$T$2:$T$87,E32*2)</f>
        <v>0</v>
      </c>
      <c r="J32" s="8">
        <f>COUNTIF(Respostas!$T$2:$T$87,D32*3)</f>
        <v>1</v>
      </c>
      <c r="K32" s="8">
        <f>COUNTIF(Respostas!$T$2:$T$87,E32*3)</f>
        <v>0</v>
      </c>
      <c r="L32" s="8">
        <f>COUNTIF(Respostas!$T$2:$T$87,D32*4)</f>
        <v>6</v>
      </c>
      <c r="M32" s="8">
        <f>COUNTIF(Respostas!$T$2:$T$87,E32*4)</f>
        <v>4</v>
      </c>
      <c r="N32" s="8">
        <f>COUNTIF(Respostas!$T$2:$T$87,D32*5)</f>
        <v>6</v>
      </c>
      <c r="O32" s="8">
        <f>COUNTIF(Respostas!$T$2:$T$87,E32*5)</f>
        <v>0</v>
      </c>
      <c r="P32" s="8">
        <f t="shared" si="17"/>
        <v>13</v>
      </c>
      <c r="Q32" s="8">
        <f t="shared" si="18"/>
        <v>4</v>
      </c>
      <c r="R32" s="28">
        <f t="shared" si="19"/>
        <v>4.384615384615385</v>
      </c>
      <c r="S32" s="28">
        <f t="shared" si="20"/>
        <v>4</v>
      </c>
    </row>
    <row r="33" spans="2:20" x14ac:dyDescent="0.25">
      <c r="B33" s="8">
        <v>4</v>
      </c>
      <c r="C33" s="9" t="s">
        <v>86</v>
      </c>
      <c r="D33" s="18">
        <v>10001</v>
      </c>
      <c r="E33" s="8">
        <f t="shared" si="16"/>
        <v>110011</v>
      </c>
      <c r="F33" s="8">
        <f>COUNTIF(Respostas!$T$2:$T$87,D33*1)</f>
        <v>0</v>
      </c>
      <c r="G33" s="8">
        <f>COUNTIF(Respostas!$T$2:$T$87,E33*1)</f>
        <v>0</v>
      </c>
      <c r="H33" s="8">
        <f>COUNTIF(Respostas!$T$2:$T$87,D33*2)</f>
        <v>0</v>
      </c>
      <c r="I33" s="8">
        <f>COUNTIF(Respostas!$T$2:$T$87,E33*2)</f>
        <v>0</v>
      </c>
      <c r="J33" s="8">
        <f>COUNTIF(Respostas!$T$2:$T$87,D33*3)</f>
        <v>0</v>
      </c>
      <c r="K33" s="8">
        <f>COUNTIF(Respostas!$T$2:$T$87,E33*3)</f>
        <v>1</v>
      </c>
      <c r="L33" s="8">
        <f>COUNTIF(Respostas!$T$2:$T$87,D33*4)</f>
        <v>0</v>
      </c>
      <c r="M33" s="8">
        <f>COUNTIF(Respostas!$T$2:$T$87,E33*4)</f>
        <v>7</v>
      </c>
      <c r="N33" s="8">
        <f>COUNTIF(Respostas!$T$2:$T$87,D33*5)</f>
        <v>0</v>
      </c>
      <c r="O33" s="8">
        <f>COUNTIF(Respostas!$T$2:$T$87,E33*5)</f>
        <v>5</v>
      </c>
      <c r="P33" s="8">
        <f t="shared" si="17"/>
        <v>0</v>
      </c>
      <c r="Q33" s="8">
        <f t="shared" si="18"/>
        <v>13</v>
      </c>
      <c r="R33" s="28">
        <f t="shared" si="19"/>
        <v>0</v>
      </c>
      <c r="S33" s="28">
        <f t="shared" si="20"/>
        <v>4.3076923076923075</v>
      </c>
    </row>
    <row r="34" spans="2:20" x14ac:dyDescent="0.25">
      <c r="B34" s="8">
        <v>5</v>
      </c>
      <c r="C34" s="17" t="s">
        <v>68</v>
      </c>
      <c r="D34" s="19">
        <v>100001</v>
      </c>
      <c r="E34" s="8">
        <f t="shared" si="16"/>
        <v>1100011</v>
      </c>
      <c r="F34" s="8">
        <f>COUNTIF(Respostas!$T$2:$T$87,D34*1)</f>
        <v>0</v>
      </c>
      <c r="G34" s="8">
        <f>COUNTIF(Respostas!$T$2:$T$87,E34*1)</f>
        <v>0</v>
      </c>
      <c r="H34" s="8">
        <f>COUNTIF(Respostas!$T$2:$T$87,D34*2)</f>
        <v>0</v>
      </c>
      <c r="I34" s="8">
        <f>COUNTIF(Respostas!$T$2:$T$87,E34*2)</f>
        <v>0</v>
      </c>
      <c r="J34" s="8">
        <f>COUNTIF(Respostas!$T$2:$T$87,D34*3)</f>
        <v>2</v>
      </c>
      <c r="K34" s="8">
        <f>COUNTIF(Respostas!$T$2:$T$87,E34*3)</f>
        <v>1</v>
      </c>
      <c r="L34" s="8">
        <f>COUNTIF(Respostas!$T$2:$T$87,D34*4)</f>
        <v>3</v>
      </c>
      <c r="M34" s="8">
        <f>COUNTIF(Respostas!$T$2:$T$87,E34*4)</f>
        <v>2</v>
      </c>
      <c r="N34" s="8">
        <f>COUNTIF(Respostas!$T$2:$T$87,D34*5)</f>
        <v>4</v>
      </c>
      <c r="O34" s="8">
        <f>COUNTIF(Respostas!$T$2:$T$87,E34*5)</f>
        <v>4</v>
      </c>
      <c r="P34" s="8">
        <f t="shared" si="17"/>
        <v>9</v>
      </c>
      <c r="Q34" s="8">
        <f t="shared" si="18"/>
        <v>7</v>
      </c>
      <c r="R34" s="28">
        <f t="shared" si="19"/>
        <v>4.2222222222222223</v>
      </c>
      <c r="S34" s="28">
        <f t="shared" si="20"/>
        <v>4.4285714285714288</v>
      </c>
    </row>
    <row r="35" spans="2:20" x14ac:dyDescent="0.25">
      <c r="B35" s="8">
        <v>6</v>
      </c>
      <c r="C35" s="9" t="s">
        <v>81</v>
      </c>
      <c r="D35" s="18">
        <v>1000001</v>
      </c>
      <c r="E35" s="8">
        <f t="shared" si="16"/>
        <v>11000011</v>
      </c>
      <c r="F35" s="8">
        <f>COUNTIF(Respostas!$T$2:$T$87,D35*1)</f>
        <v>0</v>
      </c>
      <c r="G35" s="8">
        <f>COUNTIF(Respostas!$T$2:$T$87,E35*1)</f>
        <v>1</v>
      </c>
      <c r="H35" s="8">
        <f>COUNTIF(Respostas!$T$2:$T$87,D35*2)</f>
        <v>0</v>
      </c>
      <c r="I35" s="8">
        <f>COUNTIF(Respostas!$T$2:$T$87,E35*2)</f>
        <v>0</v>
      </c>
      <c r="J35" s="8">
        <f>COUNTIF(Respostas!$T$2:$T$87,D35*3)</f>
        <v>1</v>
      </c>
      <c r="K35" s="8">
        <f>COUNTIF(Respostas!$T$2:$T$87,E35*3)</f>
        <v>0</v>
      </c>
      <c r="L35" s="8">
        <f>COUNTIF(Respostas!$T$2:$T$87,D35*4)</f>
        <v>2</v>
      </c>
      <c r="M35" s="8">
        <f>COUNTIF(Respostas!$T$2:$T$87,E35*4)</f>
        <v>1</v>
      </c>
      <c r="N35" s="8">
        <f>COUNTIF(Respostas!$T$2:$T$87,D35*5)</f>
        <v>4</v>
      </c>
      <c r="O35" s="8">
        <f>COUNTIF(Respostas!$T$2:$T$87,E35*5)</f>
        <v>3</v>
      </c>
      <c r="P35" s="8">
        <f t="shared" si="17"/>
        <v>7</v>
      </c>
      <c r="Q35" s="8">
        <f t="shared" si="18"/>
        <v>5</v>
      </c>
      <c r="R35" s="28">
        <f t="shared" si="19"/>
        <v>4.4285714285714288</v>
      </c>
      <c r="S35" s="28">
        <f t="shared" si="20"/>
        <v>4</v>
      </c>
    </row>
    <row r="36" spans="2:20" x14ac:dyDescent="0.25">
      <c r="B36" s="8">
        <v>7</v>
      </c>
      <c r="C36" s="9" t="s">
        <v>82</v>
      </c>
      <c r="D36" s="18">
        <v>100000001</v>
      </c>
      <c r="E36" s="8">
        <f t="shared" si="16"/>
        <v>1100000011</v>
      </c>
      <c r="F36" s="8">
        <f>COUNTIF(Respostas!$T$2:$T$87,D36*1)</f>
        <v>0</v>
      </c>
      <c r="G36" s="8">
        <f>COUNTIF(Respostas!$T$2:$T$87,E36*1)</f>
        <v>0</v>
      </c>
      <c r="H36" s="8">
        <f>COUNTIF(Respostas!$T$2:$T$87,D36*2)</f>
        <v>0</v>
      </c>
      <c r="I36" s="8">
        <f>COUNTIF(Respostas!$T$2:$T$87,E36*2)</f>
        <v>0</v>
      </c>
      <c r="J36" s="8">
        <f>COUNTIF(Respostas!$T$2:$T$87,D36*3)</f>
        <v>1</v>
      </c>
      <c r="K36" s="8">
        <f>COUNTIF(Respostas!$T$2:$T$87,E36*3)</f>
        <v>1</v>
      </c>
      <c r="L36" s="8">
        <f>COUNTIF(Respostas!$T$2:$T$87,D36*4)</f>
        <v>2</v>
      </c>
      <c r="M36" s="8">
        <f>COUNTIF(Respostas!$T$2:$T$87,E36*4)</f>
        <v>4</v>
      </c>
      <c r="N36" s="8">
        <f>COUNTIF(Respostas!$T$2:$T$87,D36*5)</f>
        <v>5</v>
      </c>
      <c r="O36" s="8">
        <f>COUNTIF(Respostas!$T$2:$T$87,E36*5)</f>
        <v>0</v>
      </c>
      <c r="P36" s="8">
        <f t="shared" si="17"/>
        <v>8</v>
      </c>
      <c r="Q36" s="8">
        <f t="shared" si="18"/>
        <v>5</v>
      </c>
      <c r="R36" s="28">
        <f t="shared" si="19"/>
        <v>4.5</v>
      </c>
      <c r="S36" s="28">
        <f t="shared" si="20"/>
        <v>3.8</v>
      </c>
    </row>
    <row r="37" spans="2:20" x14ac:dyDescent="0.25">
      <c r="F37" s="14">
        <f>SUM(F30:F36)</f>
        <v>0</v>
      </c>
      <c r="G37" s="14">
        <f t="shared" ref="G37:O37" si="21">SUM(G30:G36)</f>
        <v>1</v>
      </c>
      <c r="H37" s="14">
        <f t="shared" si="21"/>
        <v>0</v>
      </c>
      <c r="I37" s="14">
        <f t="shared" si="21"/>
        <v>0</v>
      </c>
      <c r="J37" s="14">
        <f t="shared" si="21"/>
        <v>6</v>
      </c>
      <c r="K37" s="14">
        <f t="shared" si="21"/>
        <v>3</v>
      </c>
      <c r="L37" s="14">
        <f t="shared" si="21"/>
        <v>15</v>
      </c>
      <c r="M37" s="14">
        <f t="shared" si="21"/>
        <v>23</v>
      </c>
      <c r="N37" s="14">
        <f t="shared" si="21"/>
        <v>25</v>
      </c>
      <c r="O37" s="14">
        <f t="shared" si="21"/>
        <v>13</v>
      </c>
      <c r="P37" s="14">
        <f t="shared" ref="P37" si="22">SUM(P30:P36)</f>
        <v>46</v>
      </c>
      <c r="Q37" s="14">
        <f t="shared" ref="Q37" si="23">SUM(Q30:Q36)</f>
        <v>40</v>
      </c>
      <c r="R37" s="37">
        <f>AVERAGE(R30:R36)</f>
        <v>3.814582243153672</v>
      </c>
      <c r="S37" s="37">
        <f>AVERAGE(S30:S36)</f>
        <v>4.1123233908948196</v>
      </c>
      <c r="T37" s="27">
        <f>SUM(F37:O37)</f>
        <v>86</v>
      </c>
    </row>
    <row r="39" spans="2:20" x14ac:dyDescent="0.25">
      <c r="B39" s="44" t="s">
        <v>89</v>
      </c>
      <c r="C39" s="45" t="s">
        <v>106</v>
      </c>
      <c r="D39" s="46"/>
      <c r="E39" s="46"/>
      <c r="F39" s="41" t="s">
        <v>75</v>
      </c>
      <c r="G39" s="41"/>
      <c r="H39" s="41" t="s">
        <v>80</v>
      </c>
      <c r="I39" s="41"/>
      <c r="J39" s="41" t="s">
        <v>74</v>
      </c>
      <c r="K39" s="41"/>
      <c r="L39" s="41" t="s">
        <v>73</v>
      </c>
      <c r="M39" s="41"/>
      <c r="N39" s="41" t="s">
        <v>102</v>
      </c>
      <c r="O39" s="41"/>
      <c r="P39" s="41" t="s">
        <v>123</v>
      </c>
      <c r="Q39" s="41"/>
      <c r="R39" s="41" t="s">
        <v>124</v>
      </c>
      <c r="S39" s="41"/>
    </row>
    <row r="40" spans="2:20" x14ac:dyDescent="0.25">
      <c r="B40" s="44"/>
      <c r="C40" s="45"/>
      <c r="D40" s="46"/>
      <c r="E40" s="46"/>
      <c r="F40" s="11" t="s">
        <v>91</v>
      </c>
      <c r="G40" s="11" t="s">
        <v>92</v>
      </c>
      <c r="H40" s="11" t="s">
        <v>91</v>
      </c>
      <c r="I40" s="11" t="s">
        <v>92</v>
      </c>
      <c r="J40" s="11" t="s">
        <v>91</v>
      </c>
      <c r="K40" s="11" t="s">
        <v>92</v>
      </c>
      <c r="L40" s="11" t="s">
        <v>91</v>
      </c>
      <c r="M40" s="11" t="s">
        <v>92</v>
      </c>
      <c r="N40" s="11" t="s">
        <v>91</v>
      </c>
      <c r="O40" s="11" t="s">
        <v>92</v>
      </c>
      <c r="P40" s="11" t="s">
        <v>91</v>
      </c>
      <c r="Q40" s="11" t="s">
        <v>92</v>
      </c>
      <c r="R40" s="11" t="s">
        <v>91</v>
      </c>
      <c r="S40" s="11" t="s">
        <v>92</v>
      </c>
    </row>
    <row r="41" spans="2:20" x14ac:dyDescent="0.25">
      <c r="B41" s="8">
        <v>1</v>
      </c>
      <c r="C41" s="12" t="s">
        <v>84</v>
      </c>
      <c r="D41" s="8">
        <v>1</v>
      </c>
      <c r="E41" s="8">
        <f>D41*11</f>
        <v>11</v>
      </c>
      <c r="F41" s="8">
        <f>COUNTIF(Respostas!$V$2:$V$87,D41*1)</f>
        <v>0</v>
      </c>
      <c r="G41" s="8">
        <f>COUNTIF(Respostas!$V$2:$V$87,E41*1)</f>
        <v>0</v>
      </c>
      <c r="H41" s="8">
        <f>COUNTIF(Respostas!$V$2:$V$87,D41*2)</f>
        <v>0</v>
      </c>
      <c r="I41" s="8">
        <f>COUNTIF(Respostas!$V$2:$V$87,E41*2)</f>
        <v>0</v>
      </c>
      <c r="J41" s="8">
        <f>COUNTIF(Respostas!$V$2:$V$87,D41*3)</f>
        <v>1</v>
      </c>
      <c r="K41" s="8">
        <f>COUNTIF(Respostas!$V$2:$V$87,E41*3)</f>
        <v>1</v>
      </c>
      <c r="L41" s="8">
        <f>COUNTIF(Respostas!$V$2:$V$87,D41*4)</f>
        <v>3</v>
      </c>
      <c r="M41" s="8">
        <f>COUNTIF(Respostas!$V$2:$V$87,E41*4)</f>
        <v>2</v>
      </c>
      <c r="N41" s="8">
        <f>COUNTIF(Respostas!$V$2:$V$87,D41*5)</f>
        <v>2</v>
      </c>
      <c r="O41" s="8">
        <f>COUNTIF(Respostas!$V$2:$V$87,E41*5)</f>
        <v>1</v>
      </c>
      <c r="P41" s="8">
        <f>F41+H41+J41+L41+N41</f>
        <v>6</v>
      </c>
      <c r="Q41" s="8">
        <f>G41+I41+K41+M41+O41</f>
        <v>4</v>
      </c>
      <c r="R41" s="28">
        <f>IFERROR(((F41*1)+(H41*2)+(J41*3)+(L41*4)+(N41*5))/P41,0)</f>
        <v>4.166666666666667</v>
      </c>
      <c r="S41" s="28">
        <f>IFERROR(((G41*1)+(I41*2)+(K41*3)+(M41*4)+(O41*5))/Q41,0)</f>
        <v>4</v>
      </c>
    </row>
    <row r="42" spans="2:20" x14ac:dyDescent="0.25">
      <c r="B42" s="8">
        <v>2</v>
      </c>
      <c r="C42" s="9" t="s">
        <v>83</v>
      </c>
      <c r="D42" s="18">
        <v>101</v>
      </c>
      <c r="E42" s="8">
        <f t="shared" ref="E42:E47" si="24">D42*11</f>
        <v>1111</v>
      </c>
      <c r="F42" s="8">
        <f>COUNTIF(Respostas!$V$2:$V$87,D42*1)</f>
        <v>0</v>
      </c>
      <c r="G42" s="8">
        <f>COUNTIF(Respostas!$V$2:$V$87,E42*1)</f>
        <v>0</v>
      </c>
      <c r="H42" s="8">
        <f>COUNTIF(Respostas!$V$2:$V$87,D42*2)</f>
        <v>0</v>
      </c>
      <c r="I42" s="8">
        <f>COUNTIF(Respostas!$V$2:$V$87,E42*2)</f>
        <v>0</v>
      </c>
      <c r="J42" s="8">
        <f>COUNTIF(Respostas!$V$2:$V$87,D42*3)</f>
        <v>0</v>
      </c>
      <c r="K42" s="8">
        <f>COUNTIF(Respostas!$V$2:$V$87,E42*3)</f>
        <v>0</v>
      </c>
      <c r="L42" s="8">
        <f>COUNTIF(Respostas!$V$2:$V$87,D42*4)</f>
        <v>1</v>
      </c>
      <c r="M42" s="8">
        <f>COUNTIF(Respostas!$V$2:$V$87,E42*4)</f>
        <v>2</v>
      </c>
      <c r="N42" s="8">
        <f>COUNTIF(Respostas!$V$2:$V$87,D42*5)</f>
        <v>2</v>
      </c>
      <c r="O42" s="8">
        <f>COUNTIF(Respostas!$V$2:$V$87,E42*5)</f>
        <v>0</v>
      </c>
      <c r="P42" s="8">
        <f t="shared" ref="P42:P47" si="25">F42+H42+J42+L42+N42</f>
        <v>3</v>
      </c>
      <c r="Q42" s="8">
        <f t="shared" ref="Q42:Q47" si="26">G42+I42+K42+M42+O42</f>
        <v>2</v>
      </c>
      <c r="R42" s="28">
        <f t="shared" ref="R42:R47" si="27">IFERROR(((F42*1)+(H42*2)+(J42*3)+(L42*4)+(N42*5))/P42,0)</f>
        <v>4.666666666666667</v>
      </c>
      <c r="S42" s="28">
        <f t="shared" ref="S42:S47" si="28">IFERROR(((G42*1)+(I42*2)+(K42*3)+(M42*4)+(O42*5))/Q42,0)</f>
        <v>4</v>
      </c>
    </row>
    <row r="43" spans="2:20" x14ac:dyDescent="0.25">
      <c r="B43" s="8">
        <v>3</v>
      </c>
      <c r="C43" s="9" t="s">
        <v>78</v>
      </c>
      <c r="D43" s="18">
        <v>1001</v>
      </c>
      <c r="E43" s="8">
        <f t="shared" si="24"/>
        <v>11011</v>
      </c>
      <c r="F43" s="8">
        <f>COUNTIF(Respostas!$V$2:$V$87,D43*1)</f>
        <v>0</v>
      </c>
      <c r="G43" s="8">
        <f>COUNTIF(Respostas!$V$2:$V$87,E43*1)</f>
        <v>0</v>
      </c>
      <c r="H43" s="8">
        <f>COUNTIF(Respostas!$V$2:$V$87,D43*2)</f>
        <v>0</v>
      </c>
      <c r="I43" s="8">
        <f>COUNTIF(Respostas!$V$2:$V$87,E43*2)</f>
        <v>0</v>
      </c>
      <c r="J43" s="8">
        <f>COUNTIF(Respostas!$V$2:$V$87,D43*3)</f>
        <v>2</v>
      </c>
      <c r="K43" s="8">
        <f>COUNTIF(Respostas!$V$2:$V$87,E43*3)</f>
        <v>0</v>
      </c>
      <c r="L43" s="8">
        <f>COUNTIF(Respostas!$V$2:$V$87,D43*4)</f>
        <v>7</v>
      </c>
      <c r="M43" s="8">
        <f>COUNTIF(Respostas!$V$2:$V$87,E43*4)</f>
        <v>4</v>
      </c>
      <c r="N43" s="8">
        <f>COUNTIF(Respostas!$V$2:$V$87,D43*5)</f>
        <v>4</v>
      </c>
      <c r="O43" s="8">
        <f>COUNTIF(Respostas!$V$2:$V$87,E43*5)</f>
        <v>0</v>
      </c>
      <c r="P43" s="8">
        <f t="shared" si="25"/>
        <v>13</v>
      </c>
      <c r="Q43" s="8">
        <f t="shared" si="26"/>
        <v>4</v>
      </c>
      <c r="R43" s="28">
        <f t="shared" si="27"/>
        <v>4.1538461538461542</v>
      </c>
      <c r="S43" s="28">
        <f t="shared" si="28"/>
        <v>4</v>
      </c>
    </row>
    <row r="44" spans="2:20" x14ac:dyDescent="0.25">
      <c r="B44" s="8">
        <v>4</v>
      </c>
      <c r="C44" s="9" t="s">
        <v>86</v>
      </c>
      <c r="D44" s="18">
        <v>10001</v>
      </c>
      <c r="E44" s="8">
        <f t="shared" si="24"/>
        <v>110011</v>
      </c>
      <c r="F44" s="8">
        <f>COUNTIF(Respostas!$V$2:$V$87,D44*1)</f>
        <v>0</v>
      </c>
      <c r="G44" s="8">
        <f>COUNTIF(Respostas!$V$2:$V$87,E44*1)</f>
        <v>0</v>
      </c>
      <c r="H44" s="8">
        <f>COUNTIF(Respostas!$V$2:$V$87,D44*2)</f>
        <v>0</v>
      </c>
      <c r="I44" s="8">
        <f>COUNTIF(Respostas!$V$2:$V$87,E44*2)</f>
        <v>0</v>
      </c>
      <c r="J44" s="8">
        <f>COUNTIF(Respostas!$V$2:$V$87,D44*3)</f>
        <v>0</v>
      </c>
      <c r="K44" s="8">
        <f>COUNTIF(Respostas!$V$2:$V$87,E44*3)</f>
        <v>3</v>
      </c>
      <c r="L44" s="8">
        <f>COUNTIF(Respostas!$V$2:$V$87,D44*4)</f>
        <v>0</v>
      </c>
      <c r="M44" s="8">
        <f>COUNTIF(Respostas!$V$2:$V$87,E44*4)</f>
        <v>10</v>
      </c>
      <c r="N44" s="8">
        <f>COUNTIF(Respostas!$V$2:$V$87,D44*5)</f>
        <v>0</v>
      </c>
      <c r="O44" s="8">
        <f>COUNTIF(Respostas!$V$2:$V$87,E44*5)</f>
        <v>0</v>
      </c>
      <c r="P44" s="8">
        <f t="shared" si="25"/>
        <v>0</v>
      </c>
      <c r="Q44" s="8">
        <f t="shared" si="26"/>
        <v>13</v>
      </c>
      <c r="R44" s="28">
        <f t="shared" si="27"/>
        <v>0</v>
      </c>
      <c r="S44" s="28">
        <f t="shared" si="28"/>
        <v>3.7692307692307692</v>
      </c>
    </row>
    <row r="45" spans="2:20" x14ac:dyDescent="0.25">
      <c r="B45" s="8">
        <v>5</v>
      </c>
      <c r="C45" s="17" t="s">
        <v>68</v>
      </c>
      <c r="D45" s="19">
        <v>100001</v>
      </c>
      <c r="E45" s="8">
        <f t="shared" si="24"/>
        <v>1100011</v>
      </c>
      <c r="F45" s="8">
        <f>COUNTIF(Respostas!$V$2:$V$87,D45*1)</f>
        <v>0</v>
      </c>
      <c r="G45" s="8">
        <f>COUNTIF(Respostas!$V$2:$V$87,E45*1)</f>
        <v>0</v>
      </c>
      <c r="H45" s="8">
        <f>COUNTIF(Respostas!$V$2:$V$87,D45*2)</f>
        <v>0</v>
      </c>
      <c r="I45" s="8">
        <f>COUNTIF(Respostas!$V$2:$V$87,E45*2)</f>
        <v>0</v>
      </c>
      <c r="J45" s="8">
        <f>COUNTIF(Respostas!$V$2:$V$87,D45*3)</f>
        <v>0</v>
      </c>
      <c r="K45" s="8">
        <f>COUNTIF(Respostas!$V$2:$V$87,E45*3)</f>
        <v>1</v>
      </c>
      <c r="L45" s="8">
        <f>COUNTIF(Respostas!$V$2:$V$87,D45*4)</f>
        <v>4</v>
      </c>
      <c r="M45" s="8">
        <f>COUNTIF(Respostas!$V$2:$V$87,E45*4)</f>
        <v>2</v>
      </c>
      <c r="N45" s="8">
        <f>COUNTIF(Respostas!$V$2:$V$87,D45*5)</f>
        <v>5</v>
      </c>
      <c r="O45" s="8">
        <f>COUNTIF(Respostas!$V$2:$V$87,E45*5)</f>
        <v>4</v>
      </c>
      <c r="P45" s="8">
        <f t="shared" si="25"/>
        <v>9</v>
      </c>
      <c r="Q45" s="8">
        <f t="shared" si="26"/>
        <v>7</v>
      </c>
      <c r="R45" s="28">
        <f t="shared" si="27"/>
        <v>4.5555555555555554</v>
      </c>
      <c r="S45" s="28">
        <f t="shared" si="28"/>
        <v>4.4285714285714288</v>
      </c>
    </row>
    <row r="46" spans="2:20" x14ac:dyDescent="0.25">
      <c r="B46" s="8">
        <v>6</v>
      </c>
      <c r="C46" s="9" t="s">
        <v>81</v>
      </c>
      <c r="D46" s="18">
        <v>1000001</v>
      </c>
      <c r="E46" s="8">
        <f t="shared" si="24"/>
        <v>11000011</v>
      </c>
      <c r="F46" s="8">
        <f>COUNTIF(Respostas!$V$2:$V$87,D46*1)</f>
        <v>0</v>
      </c>
      <c r="G46" s="8">
        <f>COUNTIF(Respostas!$V$2:$V$87,E46*1)</f>
        <v>1</v>
      </c>
      <c r="H46" s="8">
        <f>COUNTIF(Respostas!$V$2:$V$87,D46*2)</f>
        <v>0</v>
      </c>
      <c r="I46" s="8">
        <f>COUNTIF(Respostas!$V$2:$V$87,E46*2)</f>
        <v>0</v>
      </c>
      <c r="J46" s="8">
        <f>COUNTIF(Respostas!$V$2:$V$87,D46*3)</f>
        <v>1</v>
      </c>
      <c r="K46" s="8">
        <f>COUNTIF(Respostas!$V$2:$V$87,E46*3)</f>
        <v>1</v>
      </c>
      <c r="L46" s="8">
        <f>COUNTIF(Respostas!$V$2:$V$87,D46*4)</f>
        <v>3</v>
      </c>
      <c r="M46" s="8">
        <f>COUNTIF(Respostas!$V$2:$V$87,E46*4)</f>
        <v>0</v>
      </c>
      <c r="N46" s="8">
        <f>COUNTIF(Respostas!$V$2:$V$87,D46*5)</f>
        <v>3</v>
      </c>
      <c r="O46" s="8">
        <f>COUNTIF(Respostas!$V$2:$V$87,E46*5)</f>
        <v>3</v>
      </c>
      <c r="P46" s="8">
        <f t="shared" si="25"/>
        <v>7</v>
      </c>
      <c r="Q46" s="8">
        <f t="shared" si="26"/>
        <v>5</v>
      </c>
      <c r="R46" s="28">
        <f t="shared" si="27"/>
        <v>4.2857142857142856</v>
      </c>
      <c r="S46" s="28">
        <f t="shared" si="28"/>
        <v>3.8</v>
      </c>
    </row>
    <row r="47" spans="2:20" x14ac:dyDescent="0.25">
      <c r="B47" s="8">
        <v>7</v>
      </c>
      <c r="C47" s="9" t="s">
        <v>82</v>
      </c>
      <c r="D47" s="18">
        <v>100000001</v>
      </c>
      <c r="E47" s="8">
        <f t="shared" si="24"/>
        <v>1100000011</v>
      </c>
      <c r="F47" s="8">
        <f>COUNTIF(Respostas!$V$2:$V$87,D47*1)</f>
        <v>0</v>
      </c>
      <c r="G47" s="8">
        <f>COUNTIF(Respostas!$V$2:$V$87,E47*1)</f>
        <v>0</v>
      </c>
      <c r="H47" s="8">
        <f>COUNTIF(Respostas!$V$2:$V$87,D47*2)</f>
        <v>0</v>
      </c>
      <c r="I47" s="8">
        <f>COUNTIF(Respostas!$V$2:$V$87,E47*2)</f>
        <v>0</v>
      </c>
      <c r="J47" s="8">
        <f>COUNTIF(Respostas!$V$2:$V$87,D47*3)</f>
        <v>1</v>
      </c>
      <c r="K47" s="8">
        <f>COUNTIF(Respostas!$V$2:$V$87,E47*3)</f>
        <v>0</v>
      </c>
      <c r="L47" s="8">
        <f>COUNTIF(Respostas!$V$2:$V$87,D47*4)</f>
        <v>2</v>
      </c>
      <c r="M47" s="8">
        <f>COUNTIF(Respostas!$V$2:$V$87,E47*4)</f>
        <v>2</v>
      </c>
      <c r="N47" s="8">
        <f>COUNTIF(Respostas!$V$2:$V$87,D47*5)</f>
        <v>5</v>
      </c>
      <c r="O47" s="8">
        <f>COUNTIF(Respostas!$V$2:$V$87,E47*5)</f>
        <v>3</v>
      </c>
      <c r="P47" s="8">
        <f t="shared" si="25"/>
        <v>8</v>
      </c>
      <c r="Q47" s="8">
        <f t="shared" si="26"/>
        <v>5</v>
      </c>
      <c r="R47" s="28">
        <f t="shared" si="27"/>
        <v>4.5</v>
      </c>
      <c r="S47" s="28">
        <f t="shared" si="28"/>
        <v>4.5999999999999996</v>
      </c>
    </row>
    <row r="48" spans="2:20" x14ac:dyDescent="0.25">
      <c r="F48" s="14">
        <f>SUM(F41:F47)</f>
        <v>0</v>
      </c>
      <c r="G48" s="14">
        <f t="shared" ref="G48" si="29">SUM(G41:G47)</f>
        <v>1</v>
      </c>
      <c r="H48" s="14">
        <f t="shared" ref="H48" si="30">SUM(H41:H47)</f>
        <v>0</v>
      </c>
      <c r="I48" s="14">
        <f t="shared" ref="I48" si="31">SUM(I41:I47)</f>
        <v>0</v>
      </c>
      <c r="J48" s="14">
        <f t="shared" ref="J48" si="32">SUM(J41:J47)</f>
        <v>5</v>
      </c>
      <c r="K48" s="14">
        <f t="shared" ref="K48" si="33">SUM(K41:K47)</f>
        <v>6</v>
      </c>
      <c r="L48" s="14">
        <f t="shared" ref="L48" si="34">SUM(L41:L47)</f>
        <v>20</v>
      </c>
      <c r="M48" s="14">
        <f t="shared" ref="M48" si="35">SUM(M41:M47)</f>
        <v>22</v>
      </c>
      <c r="N48" s="14">
        <f t="shared" ref="N48" si="36">SUM(N41:N47)</f>
        <v>21</v>
      </c>
      <c r="O48" s="14">
        <f t="shared" ref="O48" si="37">SUM(O41:O47)</f>
        <v>11</v>
      </c>
      <c r="P48" s="14">
        <f t="shared" ref="P48" si="38">SUM(P41:P47)</f>
        <v>46</v>
      </c>
      <c r="Q48" s="14">
        <f t="shared" ref="Q48" si="39">SUM(Q41:Q47)</f>
        <v>40</v>
      </c>
      <c r="R48" s="37">
        <f>AVERAGE(R41:R47)</f>
        <v>3.7612070469213328</v>
      </c>
      <c r="S48" s="37">
        <f>AVERAGE(S41:S47)</f>
        <v>4.0854003139717419</v>
      </c>
      <c r="T48" s="27">
        <f>SUM(F48:O48)</f>
        <v>86</v>
      </c>
    </row>
    <row r="50" spans="2:20" x14ac:dyDescent="0.25">
      <c r="B50" s="44" t="s">
        <v>89</v>
      </c>
      <c r="C50" s="45" t="s">
        <v>107</v>
      </c>
      <c r="D50" s="46"/>
      <c r="E50" s="46"/>
      <c r="F50" s="41" t="s">
        <v>75</v>
      </c>
      <c r="G50" s="41"/>
      <c r="H50" s="41" t="s">
        <v>80</v>
      </c>
      <c r="I50" s="41"/>
      <c r="J50" s="41" t="s">
        <v>74</v>
      </c>
      <c r="K50" s="41"/>
      <c r="L50" s="41" t="s">
        <v>73</v>
      </c>
      <c r="M50" s="41"/>
      <c r="N50" s="41" t="s">
        <v>102</v>
      </c>
      <c r="O50" s="41"/>
      <c r="P50" s="41" t="s">
        <v>123</v>
      </c>
      <c r="Q50" s="41"/>
      <c r="R50" s="41" t="s">
        <v>124</v>
      </c>
      <c r="S50" s="41"/>
    </row>
    <row r="51" spans="2:20" x14ac:dyDescent="0.25">
      <c r="B51" s="44"/>
      <c r="C51" s="45"/>
      <c r="D51" s="46"/>
      <c r="E51" s="46"/>
      <c r="F51" s="11" t="s">
        <v>91</v>
      </c>
      <c r="G51" s="11" t="s">
        <v>92</v>
      </c>
      <c r="H51" s="11" t="s">
        <v>91</v>
      </c>
      <c r="I51" s="11" t="s">
        <v>92</v>
      </c>
      <c r="J51" s="11" t="s">
        <v>91</v>
      </c>
      <c r="K51" s="11" t="s">
        <v>92</v>
      </c>
      <c r="L51" s="11" t="s">
        <v>91</v>
      </c>
      <c r="M51" s="11" t="s">
        <v>92</v>
      </c>
      <c r="N51" s="11" t="s">
        <v>91</v>
      </c>
      <c r="O51" s="11" t="s">
        <v>92</v>
      </c>
      <c r="P51" s="11" t="s">
        <v>91</v>
      </c>
      <c r="Q51" s="11" t="s">
        <v>92</v>
      </c>
      <c r="R51" s="11" t="s">
        <v>91</v>
      </c>
      <c r="S51" s="11" t="s">
        <v>92</v>
      </c>
    </row>
    <row r="52" spans="2:20" x14ac:dyDescent="0.25">
      <c r="B52" s="8">
        <v>1</v>
      </c>
      <c r="C52" s="12" t="s">
        <v>84</v>
      </c>
      <c r="D52" s="8">
        <v>1</v>
      </c>
      <c r="E52" s="8">
        <f>D52*11</f>
        <v>11</v>
      </c>
      <c r="F52" s="8">
        <f>COUNTIF(Respostas!$X$2:$X$87,D52*1)</f>
        <v>0</v>
      </c>
      <c r="G52" s="8">
        <f>COUNTIF(Respostas!$X$2:$X$87,E52*1)</f>
        <v>0</v>
      </c>
      <c r="H52" s="8">
        <f>COUNTIF(Respostas!$X$2:$X$87,D52*2)</f>
        <v>0</v>
      </c>
      <c r="I52" s="8">
        <f>COUNTIF(Respostas!$X$2:$X$87,E52*2)</f>
        <v>0</v>
      </c>
      <c r="J52" s="8">
        <f>COUNTIF(Respostas!$X$2:$X$87,D52*3)</f>
        <v>1</v>
      </c>
      <c r="K52" s="8">
        <f>COUNTIF(Respostas!$X$2:$X$87,E52*3)</f>
        <v>0</v>
      </c>
      <c r="L52" s="8">
        <f>COUNTIF(Respostas!$X$2:$X$87,D52*4)</f>
        <v>0</v>
      </c>
      <c r="M52" s="8">
        <f>COUNTIF(Respostas!$X$2:$X$87,E52*4)</f>
        <v>1</v>
      </c>
      <c r="N52" s="8">
        <f>COUNTIF(Respostas!$X$2:$X$87,D52*5)</f>
        <v>5</v>
      </c>
      <c r="O52" s="8">
        <f>COUNTIF(Respostas!$X$2:$X$87,E52*5)</f>
        <v>3</v>
      </c>
      <c r="P52" s="8">
        <f>F52+H52+J52+L52+N52</f>
        <v>6</v>
      </c>
      <c r="Q52" s="8">
        <f>G52+I52+K52+M52+O52</f>
        <v>4</v>
      </c>
      <c r="R52" s="28">
        <f>IFERROR(((F52*1)+(H52*2)+(J52*3)+(L52*4)+(N52*5))/P52,0)</f>
        <v>4.666666666666667</v>
      </c>
      <c r="S52" s="28">
        <f>IFERROR(((G52*1)+(I52*2)+(K52*3)+(M52*4)+(O52*5))/Q52,0)</f>
        <v>4.75</v>
      </c>
    </row>
    <row r="53" spans="2:20" x14ac:dyDescent="0.25">
      <c r="B53" s="8">
        <v>2</v>
      </c>
      <c r="C53" s="9" t="s">
        <v>83</v>
      </c>
      <c r="D53" s="18">
        <v>101</v>
      </c>
      <c r="E53" s="8">
        <f t="shared" ref="E53:E58" si="40">D53*11</f>
        <v>1111</v>
      </c>
      <c r="F53" s="8">
        <f>COUNTIF(Respostas!$X$2:$X$87,D53*1)</f>
        <v>0</v>
      </c>
      <c r="G53" s="8">
        <f>COUNTIF(Respostas!$X$2:$X$87,E53*1)</f>
        <v>0</v>
      </c>
      <c r="H53" s="8">
        <f>COUNTIF(Respostas!$X$2:$X$87,D53*2)</f>
        <v>0</v>
      </c>
      <c r="I53" s="8">
        <f>COUNTIF(Respostas!$X$2:$X$87,E53*2)</f>
        <v>1</v>
      </c>
      <c r="J53" s="8">
        <f>COUNTIF(Respostas!$X$2:$X$87,D53*3)</f>
        <v>0</v>
      </c>
      <c r="K53" s="8">
        <f>COUNTIF(Respostas!$X$2:$X$87,E53*3)</f>
        <v>0</v>
      </c>
      <c r="L53" s="8">
        <f>COUNTIF(Respostas!$X$2:$X$87,D53*4)</f>
        <v>0</v>
      </c>
      <c r="M53" s="8">
        <f>COUNTIF(Respostas!$X$2:$X$87,E53*4)</f>
        <v>0</v>
      </c>
      <c r="N53" s="8">
        <f>COUNTIF(Respostas!$X$2:$X$87,D53*5)</f>
        <v>3</v>
      </c>
      <c r="O53" s="8">
        <f>COUNTIF(Respostas!$X$2:$X$87,E53*5)</f>
        <v>1</v>
      </c>
      <c r="P53" s="8">
        <f t="shared" ref="P53:P58" si="41">F53+H53+J53+L53+N53</f>
        <v>3</v>
      </c>
      <c r="Q53" s="8">
        <f t="shared" ref="Q53:Q58" si="42">G53+I53+K53+M53+O53</f>
        <v>2</v>
      </c>
      <c r="R53" s="28">
        <f t="shared" ref="R53:R58" si="43">IFERROR(((F53*1)+(H53*2)+(J53*3)+(L53*4)+(N53*5))/P53,0)</f>
        <v>5</v>
      </c>
      <c r="S53" s="28">
        <f t="shared" ref="S53:S58" si="44">IFERROR(((G53*1)+(I53*2)+(K53*3)+(M53*4)+(O53*5))/Q53,0)</f>
        <v>3.5</v>
      </c>
    </row>
    <row r="54" spans="2:20" x14ac:dyDescent="0.25">
      <c r="B54" s="8">
        <v>3</v>
      </c>
      <c r="C54" s="9" t="s">
        <v>78</v>
      </c>
      <c r="D54" s="18">
        <v>1001</v>
      </c>
      <c r="E54" s="8">
        <f t="shared" si="40"/>
        <v>11011</v>
      </c>
      <c r="F54" s="8">
        <f>COUNTIF(Respostas!$X$2:$X$87,D54*1)</f>
        <v>0</v>
      </c>
      <c r="G54" s="8">
        <f>COUNTIF(Respostas!$X$2:$X$87,E54*1)</f>
        <v>0</v>
      </c>
      <c r="H54" s="8">
        <f>COUNTIF(Respostas!$X$2:$X$87,D54*2)</f>
        <v>1</v>
      </c>
      <c r="I54" s="8">
        <f>COUNTIF(Respostas!$X$2:$X$87,E54*2)</f>
        <v>0</v>
      </c>
      <c r="J54" s="8">
        <f>COUNTIF(Respostas!$X$2:$X$87,D54*3)</f>
        <v>0</v>
      </c>
      <c r="K54" s="8">
        <f>COUNTIF(Respostas!$X$2:$X$87,E54*3)</f>
        <v>0</v>
      </c>
      <c r="L54" s="8">
        <f>COUNTIF(Respostas!$X$2:$X$87,D54*4)</f>
        <v>4</v>
      </c>
      <c r="M54" s="8">
        <f>COUNTIF(Respostas!$X$2:$X$87,E54*4)</f>
        <v>3</v>
      </c>
      <c r="N54" s="8">
        <f>COUNTIF(Respostas!$X$2:$X$87,D54*5)</f>
        <v>8</v>
      </c>
      <c r="O54" s="8">
        <f>COUNTIF(Respostas!$X$2:$X$87,E54*5)</f>
        <v>1</v>
      </c>
      <c r="P54" s="8">
        <f t="shared" si="41"/>
        <v>13</v>
      </c>
      <c r="Q54" s="8">
        <f t="shared" si="42"/>
        <v>4</v>
      </c>
      <c r="R54" s="28">
        <f t="shared" si="43"/>
        <v>4.4615384615384617</v>
      </c>
      <c r="S54" s="28">
        <f t="shared" si="44"/>
        <v>4.25</v>
      </c>
    </row>
    <row r="55" spans="2:20" x14ac:dyDescent="0.25">
      <c r="B55" s="8">
        <v>4</v>
      </c>
      <c r="C55" s="9" t="s">
        <v>86</v>
      </c>
      <c r="D55" s="18">
        <v>10001</v>
      </c>
      <c r="E55" s="8">
        <f t="shared" si="40"/>
        <v>110011</v>
      </c>
      <c r="F55" s="8">
        <f>COUNTIF(Respostas!$X$2:$X$87,D55*1)</f>
        <v>0</v>
      </c>
      <c r="G55" s="8">
        <f>COUNTIF(Respostas!$X$2:$X$87,E55*1)</f>
        <v>0</v>
      </c>
      <c r="H55" s="8">
        <f>COUNTIF(Respostas!$X$2:$X$87,D55*2)</f>
        <v>0</v>
      </c>
      <c r="I55" s="8">
        <f>COUNTIF(Respostas!$X$2:$X$87,E55*2)</f>
        <v>2</v>
      </c>
      <c r="J55" s="8">
        <f>COUNTIF(Respostas!$X$2:$X$87,D55*3)</f>
        <v>0</v>
      </c>
      <c r="K55" s="8">
        <f>COUNTIF(Respostas!$X$2:$X$87,E55*3)</f>
        <v>3</v>
      </c>
      <c r="L55" s="8">
        <f>COUNTIF(Respostas!$X$2:$X$87,D55*4)</f>
        <v>0</v>
      </c>
      <c r="M55" s="8">
        <f>COUNTIF(Respostas!$X$2:$X$87,E55*4)</f>
        <v>5</v>
      </c>
      <c r="N55" s="8">
        <f>COUNTIF(Respostas!$X$2:$X$87,D55*5)</f>
        <v>0</v>
      </c>
      <c r="O55" s="8">
        <f>COUNTIF(Respostas!$X$2:$X$87,E55*5)</f>
        <v>3</v>
      </c>
      <c r="P55" s="8">
        <f t="shared" si="41"/>
        <v>0</v>
      </c>
      <c r="Q55" s="8">
        <f t="shared" si="42"/>
        <v>13</v>
      </c>
      <c r="R55" s="28">
        <f t="shared" si="43"/>
        <v>0</v>
      </c>
      <c r="S55" s="28">
        <f t="shared" si="44"/>
        <v>3.6923076923076925</v>
      </c>
    </row>
    <row r="56" spans="2:20" x14ac:dyDescent="0.25">
      <c r="B56" s="8">
        <v>5</v>
      </c>
      <c r="C56" s="17" t="s">
        <v>68</v>
      </c>
      <c r="D56" s="19">
        <v>100001</v>
      </c>
      <c r="E56" s="8">
        <f t="shared" si="40"/>
        <v>1100011</v>
      </c>
      <c r="F56" s="8">
        <f>COUNTIF(Respostas!$X$2:$X$87,D56*1)</f>
        <v>0</v>
      </c>
      <c r="G56" s="8">
        <f>COUNTIF(Respostas!$X$2:$X$87,E56*1)</f>
        <v>0</v>
      </c>
      <c r="H56" s="8">
        <f>COUNTIF(Respostas!$X$2:$X$87,D56*2)</f>
        <v>0</v>
      </c>
      <c r="I56" s="8">
        <f>COUNTIF(Respostas!$X$2:$X$87,E56*2)</f>
        <v>0</v>
      </c>
      <c r="J56" s="8">
        <f>COUNTIF(Respostas!$X$2:$X$87,D56*3)</f>
        <v>1</v>
      </c>
      <c r="K56" s="8">
        <f>COUNTIF(Respostas!$X$2:$X$87,E56*3)</f>
        <v>0</v>
      </c>
      <c r="L56" s="8">
        <f>COUNTIF(Respostas!$X$2:$X$87,D56*4)</f>
        <v>2</v>
      </c>
      <c r="M56" s="8">
        <f>COUNTIF(Respostas!$X$2:$X$87,E56*4)</f>
        <v>2</v>
      </c>
      <c r="N56" s="8">
        <f>COUNTIF(Respostas!$X$2:$X$87,D56*5)</f>
        <v>6</v>
      </c>
      <c r="O56" s="8">
        <f>COUNTIF(Respostas!$X$2:$X$87,E56*5)</f>
        <v>5</v>
      </c>
      <c r="P56" s="8">
        <f t="shared" si="41"/>
        <v>9</v>
      </c>
      <c r="Q56" s="8">
        <f t="shared" si="42"/>
        <v>7</v>
      </c>
      <c r="R56" s="28">
        <f t="shared" si="43"/>
        <v>4.5555555555555554</v>
      </c>
      <c r="S56" s="28">
        <f t="shared" si="44"/>
        <v>4.7142857142857144</v>
      </c>
    </row>
    <row r="57" spans="2:20" x14ac:dyDescent="0.25">
      <c r="B57" s="8">
        <v>6</v>
      </c>
      <c r="C57" s="9" t="s">
        <v>81</v>
      </c>
      <c r="D57" s="18">
        <v>1000001</v>
      </c>
      <c r="E57" s="8">
        <f t="shared" si="40"/>
        <v>11000011</v>
      </c>
      <c r="F57" s="8">
        <f>COUNTIF(Respostas!$X$2:$X$87,D57*1)</f>
        <v>1</v>
      </c>
      <c r="G57" s="8">
        <f>COUNTIF(Respostas!$X$2:$X$87,E57*1)</f>
        <v>0</v>
      </c>
      <c r="H57" s="8">
        <f>COUNTIF(Respostas!$X$2:$X$87,D57*2)</f>
        <v>0</v>
      </c>
      <c r="I57" s="8">
        <f>COUNTIF(Respostas!$X$2:$X$87,E57*2)</f>
        <v>1</v>
      </c>
      <c r="J57" s="8">
        <f>COUNTIF(Respostas!$X$2:$X$87,D57*3)</f>
        <v>0</v>
      </c>
      <c r="K57" s="8">
        <f>COUNTIF(Respostas!$X$2:$X$87,E57*3)</f>
        <v>0</v>
      </c>
      <c r="L57" s="8">
        <f>COUNTIF(Respostas!$X$2:$X$87,D57*4)</f>
        <v>3</v>
      </c>
      <c r="M57" s="8">
        <f>COUNTIF(Respostas!$X$2:$X$87,E57*4)</f>
        <v>2</v>
      </c>
      <c r="N57" s="8">
        <f>COUNTIF(Respostas!$X$2:$X$87,D57*5)</f>
        <v>3</v>
      </c>
      <c r="O57" s="8">
        <f>COUNTIF(Respostas!$X$2:$X$87,E57*5)</f>
        <v>2</v>
      </c>
      <c r="P57" s="8">
        <f t="shared" si="41"/>
        <v>7</v>
      </c>
      <c r="Q57" s="8">
        <f t="shared" si="42"/>
        <v>5</v>
      </c>
      <c r="R57" s="28">
        <f t="shared" si="43"/>
        <v>4</v>
      </c>
      <c r="S57" s="28">
        <f t="shared" si="44"/>
        <v>4</v>
      </c>
    </row>
    <row r="58" spans="2:20" x14ac:dyDescent="0.25">
      <c r="B58" s="8">
        <v>7</v>
      </c>
      <c r="C58" s="9" t="s">
        <v>82</v>
      </c>
      <c r="D58" s="18">
        <v>100000001</v>
      </c>
      <c r="E58" s="8">
        <f t="shared" si="40"/>
        <v>1100000011</v>
      </c>
      <c r="F58" s="8">
        <f>COUNTIF(Respostas!$X$2:$X$87,D58*1)</f>
        <v>0</v>
      </c>
      <c r="G58" s="8">
        <f>COUNTIF(Respostas!$X$2:$X$87,E58*1)</f>
        <v>0</v>
      </c>
      <c r="H58" s="8">
        <f>COUNTIF(Respostas!$X$2:$X$87,D58*2)</f>
        <v>0</v>
      </c>
      <c r="I58" s="8">
        <f>COUNTIF(Respostas!$X$2:$X$87,E58*2)</f>
        <v>0</v>
      </c>
      <c r="J58" s="8">
        <f>COUNTIF(Respostas!$X$2:$X$87,D58*3)</f>
        <v>0</v>
      </c>
      <c r="K58" s="8">
        <f>COUNTIF(Respostas!$X$2:$X$87,E58*3)</f>
        <v>1</v>
      </c>
      <c r="L58" s="8">
        <f>COUNTIF(Respostas!$X$2:$X$87,D58*4)</f>
        <v>1</v>
      </c>
      <c r="M58" s="8">
        <f>COUNTIF(Respostas!$X$2:$X$87,E58*4)</f>
        <v>3</v>
      </c>
      <c r="N58" s="8">
        <f>COUNTIF(Respostas!$X$2:$X$87,D58*5)</f>
        <v>7</v>
      </c>
      <c r="O58" s="8">
        <f>COUNTIF(Respostas!$X$2:$X$87,E58*5)</f>
        <v>1</v>
      </c>
      <c r="P58" s="8">
        <f t="shared" si="41"/>
        <v>8</v>
      </c>
      <c r="Q58" s="8">
        <f t="shared" si="42"/>
        <v>5</v>
      </c>
      <c r="R58" s="28">
        <f t="shared" si="43"/>
        <v>4.875</v>
      </c>
      <c r="S58" s="28">
        <f t="shared" si="44"/>
        <v>4</v>
      </c>
    </row>
    <row r="59" spans="2:20" x14ac:dyDescent="0.25">
      <c r="F59" s="14">
        <f>SUM(F52:F58)</f>
        <v>1</v>
      </c>
      <c r="G59" s="14">
        <f t="shared" ref="G59" si="45">SUM(G52:G58)</f>
        <v>0</v>
      </c>
      <c r="H59" s="14">
        <f t="shared" ref="H59" si="46">SUM(H52:H58)</f>
        <v>1</v>
      </c>
      <c r="I59" s="14">
        <f t="shared" ref="I59" si="47">SUM(I52:I58)</f>
        <v>4</v>
      </c>
      <c r="J59" s="14">
        <f t="shared" ref="J59" si="48">SUM(J52:J58)</f>
        <v>2</v>
      </c>
      <c r="K59" s="14">
        <f t="shared" ref="K59" si="49">SUM(K52:K58)</f>
        <v>4</v>
      </c>
      <c r="L59" s="14">
        <f t="shared" ref="L59" si="50">SUM(L52:L58)</f>
        <v>10</v>
      </c>
      <c r="M59" s="14">
        <f t="shared" ref="M59" si="51">SUM(M52:M58)</f>
        <v>16</v>
      </c>
      <c r="N59" s="14">
        <f t="shared" ref="N59" si="52">SUM(N52:N58)</f>
        <v>32</v>
      </c>
      <c r="O59" s="14">
        <f t="shared" ref="O59" si="53">SUM(O52:O58)</f>
        <v>16</v>
      </c>
      <c r="P59" s="14">
        <f t="shared" ref="P59" si="54">SUM(P52:P58)</f>
        <v>46</v>
      </c>
      <c r="Q59" s="14">
        <f t="shared" ref="Q59" si="55">SUM(Q52:Q58)</f>
        <v>40</v>
      </c>
      <c r="R59" s="37">
        <f>AVERAGE(R52:R58)</f>
        <v>3.9369658119658122</v>
      </c>
      <c r="S59" s="37">
        <f>AVERAGE(S52:S58)</f>
        <v>4.1295133437990588</v>
      </c>
      <c r="T59" s="27">
        <f>SUM(F59:O59)</f>
        <v>86</v>
      </c>
    </row>
    <row r="61" spans="2:20" x14ac:dyDescent="0.25">
      <c r="B61" s="44" t="s">
        <v>89</v>
      </c>
      <c r="C61" s="45" t="s">
        <v>108</v>
      </c>
      <c r="D61" s="46"/>
      <c r="E61" s="46"/>
      <c r="F61" s="41" t="s">
        <v>75</v>
      </c>
      <c r="G61" s="41"/>
      <c r="H61" s="41" t="s">
        <v>80</v>
      </c>
      <c r="I61" s="41"/>
      <c r="J61" s="41" t="s">
        <v>74</v>
      </c>
      <c r="K61" s="41"/>
      <c r="L61" s="41" t="s">
        <v>73</v>
      </c>
      <c r="M61" s="41"/>
      <c r="N61" s="41" t="s">
        <v>102</v>
      </c>
      <c r="O61" s="41"/>
      <c r="P61" s="41" t="s">
        <v>123</v>
      </c>
      <c r="Q61" s="41"/>
      <c r="R61" s="41" t="s">
        <v>124</v>
      </c>
      <c r="S61" s="41"/>
    </row>
    <row r="62" spans="2:20" x14ac:dyDescent="0.25">
      <c r="B62" s="44"/>
      <c r="C62" s="45"/>
      <c r="D62" s="46"/>
      <c r="E62" s="46"/>
      <c r="F62" s="11" t="s">
        <v>91</v>
      </c>
      <c r="G62" s="11" t="s">
        <v>92</v>
      </c>
      <c r="H62" s="11" t="s">
        <v>91</v>
      </c>
      <c r="I62" s="11" t="s">
        <v>92</v>
      </c>
      <c r="J62" s="11" t="s">
        <v>91</v>
      </c>
      <c r="K62" s="11" t="s">
        <v>92</v>
      </c>
      <c r="L62" s="11" t="s">
        <v>91</v>
      </c>
      <c r="M62" s="11" t="s">
        <v>92</v>
      </c>
      <c r="N62" s="11" t="s">
        <v>91</v>
      </c>
      <c r="O62" s="11" t="s">
        <v>92</v>
      </c>
      <c r="P62" s="11" t="s">
        <v>91</v>
      </c>
      <c r="Q62" s="11" t="s">
        <v>92</v>
      </c>
      <c r="R62" s="11" t="s">
        <v>91</v>
      </c>
      <c r="S62" s="11" t="s">
        <v>92</v>
      </c>
    </row>
    <row r="63" spans="2:20" x14ac:dyDescent="0.25">
      <c r="B63" s="8">
        <v>1</v>
      </c>
      <c r="C63" s="12" t="s">
        <v>84</v>
      </c>
      <c r="D63" s="8">
        <v>1</v>
      </c>
      <c r="E63" s="8">
        <f>D63*11</f>
        <v>11</v>
      </c>
      <c r="F63" s="8">
        <f>COUNTIF(Respostas!$Z$2:$Z$87,D63*1)</f>
        <v>0</v>
      </c>
      <c r="G63" s="8">
        <f>COUNTIF(Respostas!$Z$2:$Z$87,E63*1)</f>
        <v>0</v>
      </c>
      <c r="H63" s="8">
        <f>COUNTIF(Respostas!$Z$2:$Z$87,D63*2)</f>
        <v>1</v>
      </c>
      <c r="I63" s="8">
        <f>COUNTIF(Respostas!$Z$2:$Z$87,E63*2)</f>
        <v>0</v>
      </c>
      <c r="J63" s="8">
        <f>COUNTIF(Respostas!$Z$2:$Z$87,D63*3)</f>
        <v>2</v>
      </c>
      <c r="K63" s="8">
        <f>COUNTIF(Respostas!$Z$2:$Z$87,E63*3)</f>
        <v>1</v>
      </c>
      <c r="L63" s="8">
        <f>COUNTIF(Respostas!$Z$2:$Z$87,D63*4)</f>
        <v>1</v>
      </c>
      <c r="M63" s="8">
        <f>COUNTIF(Respostas!$Z$2:$Z$87,E63*4)</f>
        <v>2</v>
      </c>
      <c r="N63" s="8">
        <f>COUNTIF(Respostas!$Z$2:$Z$87,D63*5)</f>
        <v>2</v>
      </c>
      <c r="O63" s="8">
        <f>COUNTIF(Respostas!$Z$2:$Z$87,E63*5)</f>
        <v>1</v>
      </c>
      <c r="P63" s="8">
        <f>F63+H63+J63+L63+N63</f>
        <v>6</v>
      </c>
      <c r="Q63" s="8">
        <f>G63+I63+K63+M63+O63</f>
        <v>4</v>
      </c>
      <c r="R63" s="28">
        <f>IFERROR(((F63*1)+(H63*2)+(J63*3)+(L63*4)+(N63*5))/P63,0)</f>
        <v>3.6666666666666665</v>
      </c>
      <c r="S63" s="28">
        <f>IFERROR(((G63*1)+(I63*2)+(K63*3)+(M63*4)+(O63*5))/Q63,0)</f>
        <v>4</v>
      </c>
    </row>
    <row r="64" spans="2:20" x14ac:dyDescent="0.25">
      <c r="B64" s="8">
        <v>2</v>
      </c>
      <c r="C64" s="9" t="s">
        <v>83</v>
      </c>
      <c r="D64" s="18">
        <v>101</v>
      </c>
      <c r="E64" s="8">
        <f t="shared" ref="E64:E69" si="56">D64*11</f>
        <v>1111</v>
      </c>
      <c r="F64" s="8">
        <f>COUNTIF(Respostas!$Z$2:$Z$87,D64*1)</f>
        <v>0</v>
      </c>
      <c r="G64" s="8">
        <f>COUNTIF(Respostas!$Z$2:$Z$87,E64*1)</f>
        <v>0</v>
      </c>
      <c r="H64" s="8">
        <f>COUNTIF(Respostas!$Z$2:$Z$87,D64*2)</f>
        <v>0</v>
      </c>
      <c r="I64" s="8">
        <f>COUNTIF(Respostas!$Z$2:$Z$87,E64*2)</f>
        <v>2</v>
      </c>
      <c r="J64" s="8">
        <f>COUNTIF(Respostas!$Z$2:$Z$87,D64*3)</f>
        <v>1</v>
      </c>
      <c r="K64" s="8">
        <f>COUNTIF(Respostas!$Z$2:$Z$87,E64*3)</f>
        <v>0</v>
      </c>
      <c r="L64" s="8">
        <f>COUNTIF(Respostas!$Z$2:$Z$87,D64*4)</f>
        <v>1</v>
      </c>
      <c r="M64" s="8">
        <f>COUNTIF(Respostas!$Z$2:$Z$87,E64*4)</f>
        <v>0</v>
      </c>
      <c r="N64" s="8">
        <f>COUNTIF(Respostas!$Z$2:$Z$87,D64*5)</f>
        <v>1</v>
      </c>
      <c r="O64" s="8">
        <f>COUNTIF(Respostas!$Z$2:$Z$87,E64*5)</f>
        <v>0</v>
      </c>
      <c r="P64" s="8">
        <f t="shared" ref="P64:P69" si="57">F64+H64+J64+L64+N64</f>
        <v>3</v>
      </c>
      <c r="Q64" s="8">
        <f t="shared" ref="Q64:Q69" si="58">G64+I64+K64+M64+O64</f>
        <v>2</v>
      </c>
      <c r="R64" s="28">
        <f t="shared" ref="R64:R69" si="59">IFERROR(((F64*1)+(H64*2)+(J64*3)+(L64*4)+(N64*5))/P64,0)</f>
        <v>4</v>
      </c>
      <c r="S64" s="28">
        <f t="shared" ref="S64:S69" si="60">IFERROR(((G64*1)+(I64*2)+(K64*3)+(M64*4)+(O64*5))/Q64,0)</f>
        <v>2</v>
      </c>
    </row>
    <row r="65" spans="2:20" x14ac:dyDescent="0.25">
      <c r="B65" s="8">
        <v>3</v>
      </c>
      <c r="C65" s="9" t="s">
        <v>78</v>
      </c>
      <c r="D65" s="18">
        <v>1001</v>
      </c>
      <c r="E65" s="8">
        <f t="shared" si="56"/>
        <v>11011</v>
      </c>
      <c r="F65" s="8">
        <f>COUNTIF(Respostas!$Z$2:$Z$87,D65*1)</f>
        <v>0</v>
      </c>
      <c r="G65" s="8">
        <f>COUNTIF(Respostas!$Z$2:$Z$87,E65*1)</f>
        <v>0</v>
      </c>
      <c r="H65" s="8">
        <f>COUNTIF(Respostas!$Z$2:$Z$87,D65*2)</f>
        <v>1</v>
      </c>
      <c r="I65" s="8">
        <f>COUNTIF(Respostas!$Z$2:$Z$87,E65*2)</f>
        <v>0</v>
      </c>
      <c r="J65" s="8">
        <f>COUNTIF(Respostas!$Z$2:$Z$87,D65*3)</f>
        <v>4</v>
      </c>
      <c r="K65" s="8">
        <f>COUNTIF(Respostas!$Z$2:$Z$87,E65*3)</f>
        <v>1</v>
      </c>
      <c r="L65" s="8">
        <f>COUNTIF(Respostas!$Z$2:$Z$87,D65*4)</f>
        <v>4</v>
      </c>
      <c r="M65" s="8">
        <f>COUNTIF(Respostas!$Z$2:$Z$87,E65*4)</f>
        <v>2</v>
      </c>
      <c r="N65" s="8">
        <f>COUNTIF(Respostas!$Z$2:$Z$87,D65*5)</f>
        <v>4</v>
      </c>
      <c r="O65" s="8">
        <f>COUNTIF(Respostas!$Z$2:$Z$87,E65*5)</f>
        <v>1</v>
      </c>
      <c r="P65" s="8">
        <f t="shared" si="57"/>
        <v>13</v>
      </c>
      <c r="Q65" s="8">
        <f t="shared" si="58"/>
        <v>4</v>
      </c>
      <c r="R65" s="28">
        <f t="shared" si="59"/>
        <v>3.8461538461538463</v>
      </c>
      <c r="S65" s="28">
        <f t="shared" si="60"/>
        <v>4</v>
      </c>
    </row>
    <row r="66" spans="2:20" x14ac:dyDescent="0.25">
      <c r="B66" s="8">
        <v>4</v>
      </c>
      <c r="C66" s="9" t="s">
        <v>86</v>
      </c>
      <c r="D66" s="18">
        <v>10001</v>
      </c>
      <c r="E66" s="8">
        <f t="shared" si="56"/>
        <v>110011</v>
      </c>
      <c r="F66" s="8">
        <f>COUNTIF(Respostas!$Z$2:$Z$87,D66*1)</f>
        <v>0</v>
      </c>
      <c r="G66" s="8">
        <f>COUNTIF(Respostas!$Z$2:$Z$87,E66*1)</f>
        <v>0</v>
      </c>
      <c r="H66" s="8">
        <f>COUNTIF(Respostas!$Z$2:$Z$87,D66*2)</f>
        <v>0</v>
      </c>
      <c r="I66" s="8">
        <f>COUNTIF(Respostas!$Z$2:$Z$87,E66*2)</f>
        <v>1</v>
      </c>
      <c r="J66" s="8">
        <f>COUNTIF(Respostas!$Z$2:$Z$87,D66*3)</f>
        <v>0</v>
      </c>
      <c r="K66" s="8">
        <f>COUNTIF(Respostas!$Z$2:$Z$87,E66*3)</f>
        <v>4</v>
      </c>
      <c r="L66" s="8">
        <f>COUNTIF(Respostas!$Z$2:$Z$87,D66*4)</f>
        <v>0</v>
      </c>
      <c r="M66" s="8">
        <f>COUNTIF(Respostas!$Z$2:$Z$87,E66*4)</f>
        <v>7</v>
      </c>
      <c r="N66" s="8">
        <f>COUNTIF(Respostas!$Z$2:$Z$87,D66*5)</f>
        <v>0</v>
      </c>
      <c r="O66" s="8">
        <f>COUNTIF(Respostas!$Z$2:$Z$87,E66*5)</f>
        <v>1</v>
      </c>
      <c r="P66" s="8">
        <f t="shared" si="57"/>
        <v>0</v>
      </c>
      <c r="Q66" s="8">
        <f t="shared" si="58"/>
        <v>13</v>
      </c>
      <c r="R66" s="28">
        <f t="shared" si="59"/>
        <v>0</v>
      </c>
      <c r="S66" s="28">
        <f t="shared" si="60"/>
        <v>3.6153846153846154</v>
      </c>
    </row>
    <row r="67" spans="2:20" x14ac:dyDescent="0.25">
      <c r="B67" s="8">
        <v>5</v>
      </c>
      <c r="C67" s="17" t="s">
        <v>68</v>
      </c>
      <c r="D67" s="19">
        <v>100001</v>
      </c>
      <c r="E67" s="8">
        <f t="shared" si="56"/>
        <v>1100011</v>
      </c>
      <c r="F67" s="8">
        <f>COUNTIF(Respostas!$Z$2:$Z$87,D67*1)</f>
        <v>0</v>
      </c>
      <c r="G67" s="8">
        <f>COUNTIF(Respostas!$Z$2:$Z$87,E67*1)</f>
        <v>0</v>
      </c>
      <c r="H67" s="8">
        <f>COUNTIF(Respostas!$Z$2:$Z$87,D67*2)</f>
        <v>0</v>
      </c>
      <c r="I67" s="8">
        <f>COUNTIF(Respostas!$Z$2:$Z$87,E67*2)</f>
        <v>0</v>
      </c>
      <c r="J67" s="8">
        <f>COUNTIF(Respostas!$Z$2:$Z$87,D67*3)</f>
        <v>0</v>
      </c>
      <c r="K67" s="8">
        <f>COUNTIF(Respostas!$Z$2:$Z$87,E67*3)</f>
        <v>0</v>
      </c>
      <c r="L67" s="8">
        <f>COUNTIF(Respostas!$Z$2:$Z$87,D67*4)</f>
        <v>6</v>
      </c>
      <c r="M67" s="8">
        <f>COUNTIF(Respostas!$Z$2:$Z$87,E67*4)</f>
        <v>1</v>
      </c>
      <c r="N67" s="8">
        <f>COUNTIF(Respostas!$Z$2:$Z$87,D67*5)</f>
        <v>3</v>
      </c>
      <c r="O67" s="8">
        <f>COUNTIF(Respostas!$Z$2:$Z$87,E67*5)</f>
        <v>6</v>
      </c>
      <c r="P67" s="8">
        <f t="shared" si="57"/>
        <v>9</v>
      </c>
      <c r="Q67" s="8">
        <f t="shared" si="58"/>
        <v>7</v>
      </c>
      <c r="R67" s="28">
        <f t="shared" si="59"/>
        <v>4.333333333333333</v>
      </c>
      <c r="S67" s="28">
        <f t="shared" si="60"/>
        <v>4.8571428571428568</v>
      </c>
    </row>
    <row r="68" spans="2:20" x14ac:dyDescent="0.25">
      <c r="B68" s="8">
        <v>6</v>
      </c>
      <c r="C68" s="9" t="s">
        <v>81</v>
      </c>
      <c r="D68" s="18">
        <v>1000001</v>
      </c>
      <c r="E68" s="8">
        <f t="shared" si="56"/>
        <v>11000011</v>
      </c>
      <c r="F68" s="8">
        <f>COUNTIF(Respostas!$Z$2:$Z$87,D68*1)</f>
        <v>0</v>
      </c>
      <c r="G68" s="8">
        <f>COUNTIF(Respostas!$Z$2:$Z$87,E68*1)</f>
        <v>1</v>
      </c>
      <c r="H68" s="8">
        <f>COUNTIF(Respostas!$Z$2:$Z$87,D68*2)</f>
        <v>0</v>
      </c>
      <c r="I68" s="8">
        <f>COUNTIF(Respostas!$Z$2:$Z$87,E68*2)</f>
        <v>1</v>
      </c>
      <c r="J68" s="8">
        <f>COUNTIF(Respostas!$Z$2:$Z$87,D68*3)</f>
        <v>1</v>
      </c>
      <c r="K68" s="8">
        <f>COUNTIF(Respostas!$Z$2:$Z$87,E68*3)</f>
        <v>0</v>
      </c>
      <c r="L68" s="8">
        <f>COUNTIF(Respostas!$Z$2:$Z$87,D68*4)</f>
        <v>3</v>
      </c>
      <c r="M68" s="8">
        <f>COUNTIF(Respostas!$Z$2:$Z$87,E68*4)</f>
        <v>2</v>
      </c>
      <c r="N68" s="8">
        <f>COUNTIF(Respostas!$Z$2:$Z$87,D68*5)</f>
        <v>3</v>
      </c>
      <c r="O68" s="8">
        <f>COUNTIF(Respostas!$Z$2:$Z$87,E68*5)</f>
        <v>1</v>
      </c>
      <c r="P68" s="8">
        <f t="shared" si="57"/>
        <v>7</v>
      </c>
      <c r="Q68" s="8">
        <f t="shared" si="58"/>
        <v>5</v>
      </c>
      <c r="R68" s="28">
        <f t="shared" si="59"/>
        <v>4.2857142857142856</v>
      </c>
      <c r="S68" s="28">
        <f t="shared" si="60"/>
        <v>3.2</v>
      </c>
    </row>
    <row r="69" spans="2:20" x14ac:dyDescent="0.25">
      <c r="B69" s="8">
        <v>7</v>
      </c>
      <c r="C69" s="9" t="s">
        <v>82</v>
      </c>
      <c r="D69" s="18">
        <v>100000001</v>
      </c>
      <c r="E69" s="8">
        <f t="shared" si="56"/>
        <v>1100000011</v>
      </c>
      <c r="F69" s="8">
        <f>COUNTIF(Respostas!$Z$2:$Z$87,D69*1)</f>
        <v>0</v>
      </c>
      <c r="G69" s="8">
        <f>COUNTIF(Respostas!$Z$2:$Z$87,E69*1)</f>
        <v>0</v>
      </c>
      <c r="H69" s="8">
        <f>COUNTIF(Respostas!$Z$2:$Z$87,D69*2)</f>
        <v>0</v>
      </c>
      <c r="I69" s="8">
        <f>COUNTIF(Respostas!$Z$2:$Z$87,E69*2)</f>
        <v>0</v>
      </c>
      <c r="J69" s="8">
        <f>COUNTIF(Respostas!$Z$2:$Z$87,D69*3)</f>
        <v>1</v>
      </c>
      <c r="K69" s="8">
        <f>COUNTIF(Respostas!$Z$2:$Z$87,E69*3)</f>
        <v>4</v>
      </c>
      <c r="L69" s="8">
        <f>COUNTIF(Respostas!$Z$2:$Z$87,D69*4)</f>
        <v>3</v>
      </c>
      <c r="M69" s="8">
        <f>COUNTIF(Respostas!$Z$2:$Z$87,E69*4)</f>
        <v>1</v>
      </c>
      <c r="N69" s="8">
        <f>COUNTIF(Respostas!$Z$2:$Z$87,D69*5)</f>
        <v>4</v>
      </c>
      <c r="O69" s="8">
        <f>COUNTIF(Respostas!$Z$2:$Z$87,E69*5)</f>
        <v>0</v>
      </c>
      <c r="P69" s="8">
        <f t="shared" si="57"/>
        <v>8</v>
      </c>
      <c r="Q69" s="8">
        <f t="shared" si="58"/>
        <v>5</v>
      </c>
      <c r="R69" s="28">
        <f t="shared" si="59"/>
        <v>4.375</v>
      </c>
      <c r="S69" s="28">
        <f t="shared" si="60"/>
        <v>3.2</v>
      </c>
    </row>
    <row r="70" spans="2:20" x14ac:dyDescent="0.25">
      <c r="F70" s="14">
        <f>SUM(F63:F69)</f>
        <v>0</v>
      </c>
      <c r="G70" s="14">
        <f t="shared" ref="G70" si="61">SUM(G63:G69)</f>
        <v>1</v>
      </c>
      <c r="H70" s="14">
        <f t="shared" ref="H70" si="62">SUM(H63:H69)</f>
        <v>2</v>
      </c>
      <c r="I70" s="14">
        <f t="shared" ref="I70" si="63">SUM(I63:I69)</f>
        <v>4</v>
      </c>
      <c r="J70" s="14">
        <f t="shared" ref="J70" si="64">SUM(J63:J69)</f>
        <v>9</v>
      </c>
      <c r="K70" s="14">
        <f t="shared" ref="K70" si="65">SUM(K63:K69)</f>
        <v>10</v>
      </c>
      <c r="L70" s="14">
        <f t="shared" ref="L70" si="66">SUM(L63:L69)</f>
        <v>18</v>
      </c>
      <c r="M70" s="14">
        <f t="shared" ref="M70" si="67">SUM(M63:M69)</f>
        <v>15</v>
      </c>
      <c r="N70" s="14">
        <f t="shared" ref="N70" si="68">SUM(N63:N69)</f>
        <v>17</v>
      </c>
      <c r="O70" s="14">
        <f t="shared" ref="O70" si="69">SUM(O63:O69)</f>
        <v>10</v>
      </c>
      <c r="P70" s="14">
        <f t="shared" ref="P70" si="70">SUM(P63:P69)</f>
        <v>46</v>
      </c>
      <c r="Q70" s="14">
        <f t="shared" ref="Q70" si="71">SUM(Q63:Q69)</f>
        <v>40</v>
      </c>
      <c r="R70" s="37">
        <f>AVERAGE(R63:R69)</f>
        <v>3.5009811616954472</v>
      </c>
      <c r="S70" s="37">
        <f>AVERAGE(S63:S69)</f>
        <v>3.553218210361067</v>
      </c>
      <c r="T70" s="27">
        <f>SUM(F70:O70)</f>
        <v>86</v>
      </c>
    </row>
    <row r="72" spans="2:20" x14ac:dyDescent="0.25">
      <c r="B72" s="44" t="s">
        <v>89</v>
      </c>
      <c r="C72" s="45" t="s">
        <v>109</v>
      </c>
      <c r="D72" s="46"/>
      <c r="E72" s="46"/>
      <c r="F72" s="41" t="s">
        <v>75</v>
      </c>
      <c r="G72" s="41"/>
      <c r="H72" s="41" t="s">
        <v>80</v>
      </c>
      <c r="I72" s="41"/>
      <c r="J72" s="41" t="s">
        <v>74</v>
      </c>
      <c r="K72" s="41"/>
      <c r="L72" s="41" t="s">
        <v>73</v>
      </c>
      <c r="M72" s="41"/>
      <c r="N72" s="41" t="s">
        <v>102</v>
      </c>
      <c r="O72" s="41"/>
      <c r="P72" s="41" t="s">
        <v>123</v>
      </c>
      <c r="Q72" s="41"/>
      <c r="R72" s="41" t="s">
        <v>124</v>
      </c>
      <c r="S72" s="41"/>
    </row>
    <row r="73" spans="2:20" x14ac:dyDescent="0.25">
      <c r="B73" s="44"/>
      <c r="C73" s="45"/>
      <c r="D73" s="46"/>
      <c r="E73" s="46"/>
      <c r="F73" s="11" t="s">
        <v>91</v>
      </c>
      <c r="G73" s="11" t="s">
        <v>92</v>
      </c>
      <c r="H73" s="11" t="s">
        <v>91</v>
      </c>
      <c r="I73" s="11" t="s">
        <v>92</v>
      </c>
      <c r="J73" s="11" t="s">
        <v>91</v>
      </c>
      <c r="K73" s="11" t="s">
        <v>92</v>
      </c>
      <c r="L73" s="11" t="s">
        <v>91</v>
      </c>
      <c r="M73" s="11" t="s">
        <v>92</v>
      </c>
      <c r="N73" s="11" t="s">
        <v>91</v>
      </c>
      <c r="O73" s="11" t="s">
        <v>92</v>
      </c>
      <c r="P73" s="11" t="s">
        <v>91</v>
      </c>
      <c r="Q73" s="11" t="s">
        <v>92</v>
      </c>
      <c r="R73" s="11" t="s">
        <v>91</v>
      </c>
      <c r="S73" s="11" t="s">
        <v>92</v>
      </c>
    </row>
    <row r="74" spans="2:20" x14ac:dyDescent="0.25">
      <c r="B74" s="8">
        <v>1</v>
      </c>
      <c r="C74" s="12" t="s">
        <v>84</v>
      </c>
      <c r="D74" s="8">
        <v>1</v>
      </c>
      <c r="E74" s="8">
        <f>D74*11</f>
        <v>11</v>
      </c>
      <c r="F74" s="8">
        <f>COUNTIF(Respostas!$AB$2:$AB$87,D74*1)</f>
        <v>0</v>
      </c>
      <c r="G74" s="8">
        <f>COUNTIF(Respostas!$AB$2:$AB$87,E74*1)</f>
        <v>0</v>
      </c>
      <c r="H74" s="8">
        <f>COUNTIF(Respostas!$AB$2:$AB$87,D74*2)</f>
        <v>0</v>
      </c>
      <c r="I74" s="8">
        <f>COUNTIF(Respostas!$AB$2:$AB$87,E74*2)</f>
        <v>0</v>
      </c>
      <c r="J74" s="8">
        <f>COUNTIF(Respostas!$AB$2:$AB$87,D74*3)</f>
        <v>0</v>
      </c>
      <c r="K74" s="8">
        <f>COUNTIF(Respostas!$AB$2:$AB$87,E74*3)</f>
        <v>0</v>
      </c>
      <c r="L74" s="8">
        <f>COUNTIF(Respostas!$AB$2:$AB$87,D74*4)</f>
        <v>1</v>
      </c>
      <c r="M74" s="8">
        <f>COUNTIF(Respostas!$AB$2:$AB$87,E74*4)</f>
        <v>1</v>
      </c>
      <c r="N74" s="8">
        <f>COUNTIF(Respostas!$AB$2:$AB$87,D74*5)</f>
        <v>5</v>
      </c>
      <c r="O74" s="8">
        <f>COUNTIF(Respostas!$AB$2:$AB$87,E74*5)</f>
        <v>3</v>
      </c>
      <c r="P74" s="8">
        <f>F74+H74+J74+L74+N74</f>
        <v>6</v>
      </c>
      <c r="Q74" s="8">
        <f>G74+I74+K74+M74+O74</f>
        <v>4</v>
      </c>
      <c r="R74" s="28">
        <f>IFERROR(((F74*1)+(H74*2)+(J74*3)+(L74*4)+(N74*5))/P74,0)</f>
        <v>4.833333333333333</v>
      </c>
      <c r="S74" s="28">
        <f>IFERROR(((G74*1)+(I74*2)+(K74*3)+(M74*4)+(O74*5))/Q74,0)</f>
        <v>4.75</v>
      </c>
    </row>
    <row r="75" spans="2:20" x14ac:dyDescent="0.25">
      <c r="B75" s="8">
        <v>2</v>
      </c>
      <c r="C75" s="9" t="s">
        <v>83</v>
      </c>
      <c r="D75" s="18">
        <v>101</v>
      </c>
      <c r="E75" s="8">
        <f t="shared" ref="E75:E80" si="72">D75*11</f>
        <v>1111</v>
      </c>
      <c r="F75" s="8">
        <f>COUNTIF(Respostas!$AB$2:$AB$87,D75*1)</f>
        <v>0</v>
      </c>
      <c r="G75" s="8">
        <f>COUNTIF(Respostas!$AB$2:$AB$87,E75*1)</f>
        <v>0</v>
      </c>
      <c r="H75" s="8">
        <f>COUNTIF(Respostas!$AB$2:$AB$87,D75*2)</f>
        <v>0</v>
      </c>
      <c r="I75" s="8">
        <f>COUNTIF(Respostas!$AB$2:$AB$87,E75*2)</f>
        <v>0</v>
      </c>
      <c r="J75" s="8">
        <f>COUNTIF(Respostas!$AB$2:$AB$87,D75*3)</f>
        <v>0</v>
      </c>
      <c r="K75" s="8">
        <f>COUNTIF(Respostas!$AB$2:$AB$87,E75*3)</f>
        <v>1</v>
      </c>
      <c r="L75" s="8">
        <f>COUNTIF(Respostas!$AB$2:$AB$87,D75*4)</f>
        <v>0</v>
      </c>
      <c r="M75" s="8">
        <f>COUNTIF(Respostas!$AB$2:$AB$87,E75*4)</f>
        <v>1</v>
      </c>
      <c r="N75" s="8">
        <f>COUNTIF(Respostas!$AB$2:$AB$87,D75*5)</f>
        <v>3</v>
      </c>
      <c r="O75" s="8">
        <f>COUNTIF(Respostas!$AB$2:$AB$87,E75*5)</f>
        <v>0</v>
      </c>
      <c r="P75" s="8">
        <f t="shared" ref="P75:P80" si="73">F75+H75+J75+L75+N75</f>
        <v>3</v>
      </c>
      <c r="Q75" s="8">
        <f t="shared" ref="Q75:Q80" si="74">G75+I75+K75+M75+O75</f>
        <v>2</v>
      </c>
      <c r="R75" s="28">
        <f t="shared" ref="R75:R80" si="75">IFERROR(((F75*1)+(H75*2)+(J75*3)+(L75*4)+(N75*5))/P75,0)</f>
        <v>5</v>
      </c>
      <c r="S75" s="28">
        <f t="shared" ref="S75:S80" si="76">IFERROR(((G75*1)+(I75*2)+(K75*3)+(M75*4)+(O75*5))/Q75,0)</f>
        <v>3.5</v>
      </c>
    </row>
    <row r="76" spans="2:20" x14ac:dyDescent="0.25">
      <c r="B76" s="8">
        <v>3</v>
      </c>
      <c r="C76" s="9" t="s">
        <v>78</v>
      </c>
      <c r="D76" s="18">
        <v>1001</v>
      </c>
      <c r="E76" s="8">
        <f t="shared" si="72"/>
        <v>11011</v>
      </c>
      <c r="F76" s="8">
        <f>COUNTIF(Respostas!$AB$2:$AB$87,D76*1)</f>
        <v>0</v>
      </c>
      <c r="G76" s="8">
        <f>COUNTIF(Respostas!$AB$2:$AB$87,E76*1)</f>
        <v>0</v>
      </c>
      <c r="H76" s="8">
        <f>COUNTIF(Respostas!$AB$2:$AB$87,D76*2)</f>
        <v>1</v>
      </c>
      <c r="I76" s="8">
        <f>COUNTIF(Respostas!$AB$2:$AB$87,E76*2)</f>
        <v>0</v>
      </c>
      <c r="J76" s="8">
        <f>COUNTIF(Respostas!$AB$2:$AB$87,D76*3)</f>
        <v>0</v>
      </c>
      <c r="K76" s="8">
        <f>COUNTIF(Respostas!$AB$2:$AB$87,E76*3)</f>
        <v>0</v>
      </c>
      <c r="L76" s="8">
        <f>COUNTIF(Respostas!$AB$2:$AB$87,D76*4)</f>
        <v>2</v>
      </c>
      <c r="M76" s="8">
        <f>COUNTIF(Respostas!$AB$2:$AB$87,E76*4)</f>
        <v>0</v>
      </c>
      <c r="N76" s="8">
        <f>COUNTIF(Respostas!$AB$2:$AB$87,D76*5)</f>
        <v>10</v>
      </c>
      <c r="O76" s="8">
        <f>COUNTIF(Respostas!$AB$2:$AB$87,E76*5)</f>
        <v>4</v>
      </c>
      <c r="P76" s="8">
        <f t="shared" si="73"/>
        <v>13</v>
      </c>
      <c r="Q76" s="8">
        <f t="shared" si="74"/>
        <v>4</v>
      </c>
      <c r="R76" s="28">
        <f t="shared" si="75"/>
        <v>4.615384615384615</v>
      </c>
      <c r="S76" s="28">
        <f t="shared" si="76"/>
        <v>5</v>
      </c>
    </row>
    <row r="77" spans="2:20" x14ac:dyDescent="0.25">
      <c r="B77" s="8">
        <v>4</v>
      </c>
      <c r="C77" s="9" t="s">
        <v>86</v>
      </c>
      <c r="D77" s="18">
        <v>10001</v>
      </c>
      <c r="E77" s="8">
        <f t="shared" si="72"/>
        <v>110011</v>
      </c>
      <c r="F77" s="8">
        <f>COUNTIF(Respostas!$AB$2:$AB$87,D77*1)</f>
        <v>0</v>
      </c>
      <c r="G77" s="8">
        <f>COUNTIF(Respostas!$AB$2:$AB$87,E77*1)</f>
        <v>0</v>
      </c>
      <c r="H77" s="8">
        <f>COUNTIF(Respostas!$AB$2:$AB$87,D77*2)</f>
        <v>0</v>
      </c>
      <c r="I77" s="8">
        <f>COUNTIF(Respostas!$AB$2:$AB$87,E77*2)</f>
        <v>0</v>
      </c>
      <c r="J77" s="8">
        <f>COUNTIF(Respostas!$AB$2:$AB$87,D77*3)</f>
        <v>0</v>
      </c>
      <c r="K77" s="8">
        <f>COUNTIF(Respostas!$AB$2:$AB$87,E77*3)</f>
        <v>0</v>
      </c>
      <c r="L77" s="8">
        <f>COUNTIF(Respostas!$AB$2:$AB$87,D77*4)</f>
        <v>0</v>
      </c>
      <c r="M77" s="8">
        <f>COUNTIF(Respostas!$AB$2:$AB$87,E77*4)</f>
        <v>4</v>
      </c>
      <c r="N77" s="8">
        <f>COUNTIF(Respostas!$AB$2:$AB$87,D77*5)</f>
        <v>0</v>
      </c>
      <c r="O77" s="8">
        <f>COUNTIF(Respostas!$AB$2:$AB$87,E77*5)</f>
        <v>9</v>
      </c>
      <c r="P77" s="8">
        <f t="shared" si="73"/>
        <v>0</v>
      </c>
      <c r="Q77" s="8">
        <f t="shared" si="74"/>
        <v>13</v>
      </c>
      <c r="R77" s="28">
        <f t="shared" si="75"/>
        <v>0</v>
      </c>
      <c r="S77" s="28">
        <f t="shared" si="76"/>
        <v>4.6923076923076925</v>
      </c>
    </row>
    <row r="78" spans="2:20" x14ac:dyDescent="0.25">
      <c r="B78" s="8">
        <v>5</v>
      </c>
      <c r="C78" s="17" t="s">
        <v>68</v>
      </c>
      <c r="D78" s="19">
        <v>100001</v>
      </c>
      <c r="E78" s="8">
        <f t="shared" si="72"/>
        <v>1100011</v>
      </c>
      <c r="F78" s="8">
        <f>COUNTIF(Respostas!$AB$2:$AB$87,D78*1)</f>
        <v>0</v>
      </c>
      <c r="G78" s="8">
        <f>COUNTIF(Respostas!$AB$2:$AB$87,E78*1)</f>
        <v>0</v>
      </c>
      <c r="H78" s="8">
        <f>COUNTIF(Respostas!$AB$2:$AB$87,D78*2)</f>
        <v>0</v>
      </c>
      <c r="I78" s="8">
        <f>COUNTIF(Respostas!$AB$2:$AB$87,E78*2)</f>
        <v>0</v>
      </c>
      <c r="J78" s="8">
        <f>COUNTIF(Respostas!$AB$2:$AB$87,D78*3)</f>
        <v>0</v>
      </c>
      <c r="K78" s="8">
        <f>COUNTIF(Respostas!$AB$2:$AB$87,E78*3)</f>
        <v>0</v>
      </c>
      <c r="L78" s="8">
        <f>COUNTIF(Respostas!$AB$2:$AB$87,D78*4)</f>
        <v>1</v>
      </c>
      <c r="M78" s="8">
        <f>COUNTIF(Respostas!$AB$2:$AB$87,E78*4)</f>
        <v>1</v>
      </c>
      <c r="N78" s="8">
        <f>COUNTIF(Respostas!$AB$2:$AB$87,D78*5)</f>
        <v>8</v>
      </c>
      <c r="O78" s="8">
        <f>COUNTIF(Respostas!$AB$2:$AB$87,E78*5)</f>
        <v>6</v>
      </c>
      <c r="P78" s="8">
        <f t="shared" si="73"/>
        <v>9</v>
      </c>
      <c r="Q78" s="8">
        <f t="shared" si="74"/>
        <v>7</v>
      </c>
      <c r="R78" s="28">
        <f t="shared" si="75"/>
        <v>4.8888888888888893</v>
      </c>
      <c r="S78" s="28">
        <f t="shared" si="76"/>
        <v>4.8571428571428568</v>
      </c>
    </row>
    <row r="79" spans="2:20" x14ac:dyDescent="0.25">
      <c r="B79" s="8">
        <v>6</v>
      </c>
      <c r="C79" s="9" t="s">
        <v>81</v>
      </c>
      <c r="D79" s="18">
        <v>1000001</v>
      </c>
      <c r="E79" s="8">
        <f t="shared" si="72"/>
        <v>11000011</v>
      </c>
      <c r="F79" s="8">
        <f>COUNTIF(Respostas!$AB$2:$AB$87,D79*1)</f>
        <v>0</v>
      </c>
      <c r="G79" s="8">
        <f>COUNTIF(Respostas!$AB$2:$AB$87,E79*1)</f>
        <v>0</v>
      </c>
      <c r="H79" s="8">
        <f>COUNTIF(Respostas!$AB$2:$AB$87,D79*2)</f>
        <v>0</v>
      </c>
      <c r="I79" s="8">
        <f>COUNTIF(Respostas!$AB$2:$AB$87,E79*2)</f>
        <v>0</v>
      </c>
      <c r="J79" s="8">
        <f>COUNTIF(Respostas!$AB$2:$AB$87,D79*3)</f>
        <v>0</v>
      </c>
      <c r="K79" s="8">
        <f>COUNTIF(Respostas!$AB$2:$AB$87,E79*3)</f>
        <v>0</v>
      </c>
      <c r="L79" s="8">
        <f>COUNTIF(Respostas!$AB$2:$AB$87,D79*4)</f>
        <v>2</v>
      </c>
      <c r="M79" s="8">
        <f>COUNTIF(Respostas!$AB$2:$AB$87,E79*4)</f>
        <v>1</v>
      </c>
      <c r="N79" s="8">
        <f>COUNTIF(Respostas!$AB$2:$AB$87,D79*5)</f>
        <v>5</v>
      </c>
      <c r="O79" s="8">
        <f>COUNTIF(Respostas!$AB$2:$AB$87,E79*5)</f>
        <v>4</v>
      </c>
      <c r="P79" s="8">
        <f t="shared" si="73"/>
        <v>7</v>
      </c>
      <c r="Q79" s="8">
        <f t="shared" si="74"/>
        <v>5</v>
      </c>
      <c r="R79" s="28">
        <f t="shared" si="75"/>
        <v>4.7142857142857144</v>
      </c>
      <c r="S79" s="28">
        <f t="shared" si="76"/>
        <v>4.8</v>
      </c>
    </row>
    <row r="80" spans="2:20" x14ac:dyDescent="0.25">
      <c r="B80" s="8">
        <v>7</v>
      </c>
      <c r="C80" s="9" t="s">
        <v>82</v>
      </c>
      <c r="D80" s="18">
        <v>100000001</v>
      </c>
      <c r="E80" s="8">
        <f t="shared" si="72"/>
        <v>1100000011</v>
      </c>
      <c r="F80" s="8">
        <f>COUNTIF(Respostas!$AB$2:$AB$87,D80*1)</f>
        <v>0</v>
      </c>
      <c r="G80" s="8">
        <f>COUNTIF(Respostas!$AB$2:$AB$87,E80*1)</f>
        <v>0</v>
      </c>
      <c r="H80" s="8">
        <f>COUNTIF(Respostas!$AB$2:$AB$87,D80*2)</f>
        <v>0</v>
      </c>
      <c r="I80" s="8">
        <f>COUNTIF(Respostas!$AB$2:$AB$87,E80*2)</f>
        <v>0</v>
      </c>
      <c r="J80" s="8">
        <f>COUNTIF(Respostas!$AB$2:$AB$87,D80*3)</f>
        <v>0</v>
      </c>
      <c r="K80" s="8">
        <f>COUNTIF(Respostas!$AB$2:$AB$87,E80*3)</f>
        <v>1</v>
      </c>
      <c r="L80" s="8">
        <f>COUNTIF(Respostas!$AB$2:$AB$87,D80*4)</f>
        <v>2</v>
      </c>
      <c r="M80" s="8">
        <f>COUNTIF(Respostas!$AB$2:$AB$87,E80*4)</f>
        <v>1</v>
      </c>
      <c r="N80" s="8">
        <f>COUNTIF(Respostas!$AB$2:$AB$87,D80*5)</f>
        <v>6</v>
      </c>
      <c r="O80" s="8">
        <f>COUNTIF(Respostas!$AB$2:$AB$87,E80*5)</f>
        <v>3</v>
      </c>
      <c r="P80" s="8">
        <f t="shared" si="73"/>
        <v>8</v>
      </c>
      <c r="Q80" s="8">
        <f t="shared" si="74"/>
        <v>5</v>
      </c>
      <c r="R80" s="28">
        <f t="shared" si="75"/>
        <v>4.75</v>
      </c>
      <c r="S80" s="28">
        <f t="shared" si="76"/>
        <v>4.4000000000000004</v>
      </c>
    </row>
    <row r="81" spans="2:20" x14ac:dyDescent="0.25">
      <c r="F81" s="14">
        <f>SUM(F74:F80)</f>
        <v>0</v>
      </c>
      <c r="G81" s="14">
        <f t="shared" ref="G81" si="77">SUM(G74:G80)</f>
        <v>0</v>
      </c>
      <c r="H81" s="14">
        <f t="shared" ref="H81" si="78">SUM(H74:H80)</f>
        <v>1</v>
      </c>
      <c r="I81" s="14">
        <f t="shared" ref="I81" si="79">SUM(I74:I80)</f>
        <v>0</v>
      </c>
      <c r="J81" s="14">
        <f t="shared" ref="J81" si="80">SUM(J74:J80)</f>
        <v>0</v>
      </c>
      <c r="K81" s="14">
        <f t="shared" ref="K81" si="81">SUM(K74:K80)</f>
        <v>2</v>
      </c>
      <c r="L81" s="14">
        <f t="shared" ref="L81" si="82">SUM(L74:L80)</f>
        <v>8</v>
      </c>
      <c r="M81" s="14">
        <f t="shared" ref="M81" si="83">SUM(M74:M80)</f>
        <v>9</v>
      </c>
      <c r="N81" s="14">
        <f t="shared" ref="N81" si="84">SUM(N74:N80)</f>
        <v>37</v>
      </c>
      <c r="O81" s="14">
        <f t="shared" ref="O81" si="85">SUM(O74:O80)</f>
        <v>29</v>
      </c>
      <c r="P81" s="14">
        <f t="shared" ref="P81" si="86">SUM(P74:P80)</f>
        <v>46</v>
      </c>
      <c r="Q81" s="14">
        <f t="shared" ref="Q81" si="87">SUM(Q74:Q80)</f>
        <v>40</v>
      </c>
      <c r="R81" s="37">
        <f>AVERAGE(R74:R80)</f>
        <v>4.114556078841793</v>
      </c>
      <c r="S81" s="37">
        <f>AVERAGE(S74:S80)</f>
        <v>4.5713500784929355</v>
      </c>
      <c r="T81" s="27">
        <f>SUM(F81:O81)</f>
        <v>86</v>
      </c>
    </row>
    <row r="83" spans="2:20" x14ac:dyDescent="0.25">
      <c r="B83" s="44" t="s">
        <v>89</v>
      </c>
      <c r="C83" s="45" t="s">
        <v>110</v>
      </c>
      <c r="D83" s="46"/>
      <c r="E83" s="46"/>
      <c r="F83" s="41" t="s">
        <v>75</v>
      </c>
      <c r="G83" s="41"/>
      <c r="H83" s="41" t="s">
        <v>80</v>
      </c>
      <c r="I83" s="41"/>
      <c r="J83" s="41" t="s">
        <v>74</v>
      </c>
      <c r="K83" s="41"/>
      <c r="L83" s="41" t="s">
        <v>73</v>
      </c>
      <c r="M83" s="41"/>
      <c r="N83" s="41" t="s">
        <v>102</v>
      </c>
      <c r="O83" s="41"/>
      <c r="P83" s="41" t="s">
        <v>123</v>
      </c>
      <c r="Q83" s="41"/>
      <c r="R83" s="41" t="s">
        <v>124</v>
      </c>
      <c r="S83" s="41"/>
    </row>
    <row r="84" spans="2:20" x14ac:dyDescent="0.25">
      <c r="B84" s="44"/>
      <c r="C84" s="45"/>
      <c r="D84" s="46"/>
      <c r="E84" s="46"/>
      <c r="F84" s="11" t="s">
        <v>91</v>
      </c>
      <c r="G84" s="11" t="s">
        <v>92</v>
      </c>
      <c r="H84" s="11" t="s">
        <v>91</v>
      </c>
      <c r="I84" s="11" t="s">
        <v>92</v>
      </c>
      <c r="J84" s="11" t="s">
        <v>91</v>
      </c>
      <c r="K84" s="11" t="s">
        <v>92</v>
      </c>
      <c r="L84" s="11" t="s">
        <v>91</v>
      </c>
      <c r="M84" s="11" t="s">
        <v>92</v>
      </c>
      <c r="N84" s="11" t="s">
        <v>91</v>
      </c>
      <c r="O84" s="11" t="s">
        <v>92</v>
      </c>
      <c r="P84" s="11" t="s">
        <v>91</v>
      </c>
      <c r="Q84" s="11" t="s">
        <v>92</v>
      </c>
      <c r="R84" s="11" t="s">
        <v>91</v>
      </c>
      <c r="S84" s="11" t="s">
        <v>92</v>
      </c>
    </row>
    <row r="85" spans="2:20" x14ac:dyDescent="0.25">
      <c r="B85" s="8">
        <v>1</v>
      </c>
      <c r="C85" s="12" t="s">
        <v>84</v>
      </c>
      <c r="D85" s="8">
        <v>1</v>
      </c>
      <c r="E85" s="8">
        <f>D85*11</f>
        <v>11</v>
      </c>
      <c r="F85" s="8">
        <f>COUNTIF(Respostas!$AD$2:$AD$87,D85*1)</f>
        <v>0</v>
      </c>
      <c r="G85" s="8">
        <f>COUNTIF(Respostas!$AD$2:$AD$87,E85*1)</f>
        <v>0</v>
      </c>
      <c r="H85" s="8">
        <f>COUNTIF(Respostas!$AD$2:$AD$87,D85*2)</f>
        <v>0</v>
      </c>
      <c r="I85" s="8">
        <f>COUNTIF(Respostas!$AD$2:$AD$87,E85*2)</f>
        <v>0</v>
      </c>
      <c r="J85" s="8">
        <f>COUNTIF(Respostas!$AD$2:$AD$87,D85*3)</f>
        <v>1</v>
      </c>
      <c r="K85" s="8">
        <f>COUNTIF(Respostas!$AD$2:$AD$87,E85*3)</f>
        <v>0</v>
      </c>
      <c r="L85" s="8">
        <f>COUNTIF(Respostas!$AD$2:$AD$87,D85*4)</f>
        <v>1</v>
      </c>
      <c r="M85" s="8">
        <f>COUNTIF(Respostas!$AD$2:$AD$87,E85*4)</f>
        <v>4</v>
      </c>
      <c r="N85" s="8">
        <f>COUNTIF(Respostas!$AD$2:$AD$87,D85*5)</f>
        <v>4</v>
      </c>
      <c r="O85" s="8">
        <f>COUNTIF(Respostas!$AD$2:$AD$87,E85*5)</f>
        <v>0</v>
      </c>
      <c r="P85" s="8">
        <f>F85+H85+J85+L85+N85</f>
        <v>6</v>
      </c>
      <c r="Q85" s="8">
        <f>G85+I85+K85+M85+O85</f>
        <v>4</v>
      </c>
      <c r="R85" s="28">
        <f>IFERROR(((F85*1)+(H85*2)+(J85*3)+(L85*4)+(N85*5))/P85,0)</f>
        <v>4.5</v>
      </c>
      <c r="S85" s="28">
        <f>IFERROR(((G85*1)+(I85*2)+(K85*3)+(M85*4)+(O85*5))/Q85,0)</f>
        <v>4</v>
      </c>
    </row>
    <row r="86" spans="2:20" x14ac:dyDescent="0.25">
      <c r="B86" s="8">
        <v>2</v>
      </c>
      <c r="C86" s="9" t="s">
        <v>83</v>
      </c>
      <c r="D86" s="18">
        <v>101</v>
      </c>
      <c r="E86" s="8">
        <f t="shared" ref="E86:E91" si="88">D86*11</f>
        <v>1111</v>
      </c>
      <c r="F86" s="8">
        <f>COUNTIF(Respostas!$AD$2:$AD$87,D86*1)</f>
        <v>0</v>
      </c>
      <c r="G86" s="8">
        <f>COUNTIF(Respostas!$AD$2:$AD$87,E86*1)</f>
        <v>0</v>
      </c>
      <c r="H86" s="8">
        <f>COUNTIF(Respostas!$AD$2:$AD$87,D86*2)</f>
        <v>0</v>
      </c>
      <c r="I86" s="8">
        <f>COUNTIF(Respostas!$AD$2:$AD$87,E86*2)</f>
        <v>0</v>
      </c>
      <c r="J86" s="8">
        <f>COUNTIF(Respostas!$AD$2:$AD$87,D86*3)</f>
        <v>0</v>
      </c>
      <c r="K86" s="8">
        <f>COUNTIF(Respostas!$AD$2:$AD$87,E86*3)</f>
        <v>1</v>
      </c>
      <c r="L86" s="8">
        <f>COUNTIF(Respostas!$AD$2:$AD$87,D86*4)</f>
        <v>0</v>
      </c>
      <c r="M86" s="8">
        <f>COUNTIF(Respostas!$AD$2:$AD$87,E86*4)</f>
        <v>1</v>
      </c>
      <c r="N86" s="8">
        <f>COUNTIF(Respostas!$AD$2:$AD$87,D86*5)</f>
        <v>3</v>
      </c>
      <c r="O86" s="8">
        <f>COUNTIF(Respostas!$AD$2:$AD$87,E86*5)</f>
        <v>0</v>
      </c>
      <c r="P86" s="8">
        <f t="shared" ref="P86:P91" si="89">F86+H86+J86+L86+N86</f>
        <v>3</v>
      </c>
      <c r="Q86" s="8">
        <f t="shared" ref="Q86:Q91" si="90">G86+I86+K86+M86+O86</f>
        <v>2</v>
      </c>
      <c r="R86" s="28">
        <f t="shared" ref="R86:R91" si="91">IFERROR(((F86*1)+(H86*2)+(J86*3)+(L86*4)+(N86*5))/P86,0)</f>
        <v>5</v>
      </c>
      <c r="S86" s="28">
        <f t="shared" ref="S86:S91" si="92">IFERROR(((G86*1)+(I86*2)+(K86*3)+(M86*4)+(O86*5))/Q86,0)</f>
        <v>3.5</v>
      </c>
    </row>
    <row r="87" spans="2:20" x14ac:dyDescent="0.25">
      <c r="B87" s="8">
        <v>3</v>
      </c>
      <c r="C87" s="9" t="s">
        <v>78</v>
      </c>
      <c r="D87" s="18">
        <v>1001</v>
      </c>
      <c r="E87" s="8">
        <f t="shared" si="88"/>
        <v>11011</v>
      </c>
      <c r="F87" s="8">
        <f>COUNTIF(Respostas!$AD$2:$AD$87,D87*1)</f>
        <v>0</v>
      </c>
      <c r="G87" s="8">
        <f>COUNTIF(Respostas!$AD$2:$AD$87,E87*1)</f>
        <v>0</v>
      </c>
      <c r="H87" s="8">
        <f>COUNTIF(Respostas!$AD$2:$AD$87,D87*2)</f>
        <v>0</v>
      </c>
      <c r="I87" s="8">
        <f>COUNTIF(Respostas!$AD$2:$AD$87,E87*2)</f>
        <v>0</v>
      </c>
      <c r="J87" s="8">
        <f>COUNTIF(Respostas!$AD$2:$AD$87,D87*3)</f>
        <v>0</v>
      </c>
      <c r="K87" s="8">
        <f>COUNTIF(Respostas!$AD$2:$AD$87,E87*3)</f>
        <v>0</v>
      </c>
      <c r="L87" s="8">
        <f>COUNTIF(Respostas!$AD$2:$AD$87,D87*4)</f>
        <v>4</v>
      </c>
      <c r="M87" s="8">
        <f>COUNTIF(Respostas!$AD$2:$AD$87,E87*4)</f>
        <v>1</v>
      </c>
      <c r="N87" s="8">
        <f>COUNTIF(Respostas!$AD$2:$AD$87,D87*5)</f>
        <v>9</v>
      </c>
      <c r="O87" s="8">
        <f>COUNTIF(Respostas!$AD$2:$AD$87,E87*5)</f>
        <v>3</v>
      </c>
      <c r="P87" s="8">
        <f t="shared" si="89"/>
        <v>13</v>
      </c>
      <c r="Q87" s="8">
        <f t="shared" si="90"/>
        <v>4</v>
      </c>
      <c r="R87" s="28">
        <f t="shared" si="91"/>
        <v>4.6923076923076925</v>
      </c>
      <c r="S87" s="28">
        <f t="shared" si="92"/>
        <v>4.75</v>
      </c>
    </row>
    <row r="88" spans="2:20" x14ac:dyDescent="0.25">
      <c r="B88" s="8">
        <v>4</v>
      </c>
      <c r="C88" s="9" t="s">
        <v>86</v>
      </c>
      <c r="D88" s="18">
        <v>10001</v>
      </c>
      <c r="E88" s="8">
        <f t="shared" si="88"/>
        <v>110011</v>
      </c>
      <c r="F88" s="8">
        <f>COUNTIF(Respostas!$AD$2:$AD$87,D88*1)</f>
        <v>0</v>
      </c>
      <c r="G88" s="8">
        <f>COUNTIF(Respostas!$AD$2:$AD$87,E88*1)</f>
        <v>0</v>
      </c>
      <c r="H88" s="8">
        <f>COUNTIF(Respostas!$AD$2:$AD$87,D88*2)</f>
        <v>0</v>
      </c>
      <c r="I88" s="8">
        <f>COUNTIF(Respostas!$AD$2:$AD$87,E88*2)</f>
        <v>0</v>
      </c>
      <c r="J88" s="8">
        <f>COUNTIF(Respostas!$AD$2:$AD$87,D88*3)</f>
        <v>0</v>
      </c>
      <c r="K88" s="8">
        <f>COUNTIF(Respostas!$AD$2:$AD$87,E88*3)</f>
        <v>1</v>
      </c>
      <c r="L88" s="8">
        <f>COUNTIF(Respostas!$AD$2:$AD$87,D88*4)</f>
        <v>0</v>
      </c>
      <c r="M88" s="8">
        <f>COUNTIF(Respostas!$AD$2:$AD$87,E88*4)</f>
        <v>5</v>
      </c>
      <c r="N88" s="8">
        <f>COUNTIF(Respostas!$AD$2:$AD$87,D88*5)</f>
        <v>0</v>
      </c>
      <c r="O88" s="8">
        <f>COUNTIF(Respostas!$AD$2:$AD$87,E88*5)</f>
        <v>7</v>
      </c>
      <c r="P88" s="8">
        <f t="shared" si="89"/>
        <v>0</v>
      </c>
      <c r="Q88" s="8">
        <f t="shared" si="90"/>
        <v>13</v>
      </c>
      <c r="R88" s="28">
        <f t="shared" si="91"/>
        <v>0</v>
      </c>
      <c r="S88" s="28">
        <f t="shared" si="92"/>
        <v>4.4615384615384617</v>
      </c>
    </row>
    <row r="89" spans="2:20" x14ac:dyDescent="0.25">
      <c r="B89" s="8">
        <v>5</v>
      </c>
      <c r="C89" s="17" t="s">
        <v>68</v>
      </c>
      <c r="D89" s="19">
        <v>100001</v>
      </c>
      <c r="E89" s="8">
        <f t="shared" si="88"/>
        <v>1100011</v>
      </c>
      <c r="F89" s="8">
        <f>COUNTIF(Respostas!$AD$2:$AD$87,D89*1)</f>
        <v>0</v>
      </c>
      <c r="G89" s="8">
        <f>COUNTIF(Respostas!$AD$2:$AD$87,E89*1)</f>
        <v>0</v>
      </c>
      <c r="H89" s="8">
        <f>COUNTIF(Respostas!$AD$2:$AD$87,D89*2)</f>
        <v>0</v>
      </c>
      <c r="I89" s="8">
        <f>COUNTIF(Respostas!$AD$2:$AD$87,E89*2)</f>
        <v>0</v>
      </c>
      <c r="J89" s="8">
        <f>COUNTIF(Respostas!$AD$2:$AD$87,D89*3)</f>
        <v>0</v>
      </c>
      <c r="K89" s="8">
        <f>COUNTIF(Respostas!$AD$2:$AD$87,E89*3)</f>
        <v>0</v>
      </c>
      <c r="L89" s="8">
        <f>COUNTIF(Respostas!$AD$2:$AD$87,D89*4)</f>
        <v>3</v>
      </c>
      <c r="M89" s="8">
        <f>COUNTIF(Respostas!$AD$2:$AD$87,E89*4)</f>
        <v>1</v>
      </c>
      <c r="N89" s="8">
        <f>COUNTIF(Respostas!$AD$2:$AD$87,D89*5)</f>
        <v>6</v>
      </c>
      <c r="O89" s="8">
        <f>COUNTIF(Respostas!$AD$2:$AD$87,E89*5)</f>
        <v>6</v>
      </c>
      <c r="P89" s="8">
        <f t="shared" si="89"/>
        <v>9</v>
      </c>
      <c r="Q89" s="8">
        <f t="shared" si="90"/>
        <v>7</v>
      </c>
      <c r="R89" s="28">
        <f t="shared" si="91"/>
        <v>4.666666666666667</v>
      </c>
      <c r="S89" s="28">
        <f t="shared" si="92"/>
        <v>4.8571428571428568</v>
      </c>
    </row>
    <row r="90" spans="2:20" x14ac:dyDescent="0.25">
      <c r="B90" s="8">
        <v>6</v>
      </c>
      <c r="C90" s="9" t="s">
        <v>81</v>
      </c>
      <c r="D90" s="18">
        <v>1000001</v>
      </c>
      <c r="E90" s="8">
        <f t="shared" si="88"/>
        <v>11000011</v>
      </c>
      <c r="F90" s="8">
        <f>COUNTIF(Respostas!$AD$2:$AD$87,D90*1)</f>
        <v>0</v>
      </c>
      <c r="G90" s="8">
        <f>COUNTIF(Respostas!$AD$2:$AD$87,E90*1)</f>
        <v>0</v>
      </c>
      <c r="H90" s="8">
        <f>COUNTIF(Respostas!$AD$2:$AD$87,D90*2)</f>
        <v>0</v>
      </c>
      <c r="I90" s="8">
        <f>COUNTIF(Respostas!$AD$2:$AD$87,E90*2)</f>
        <v>0</v>
      </c>
      <c r="J90" s="8">
        <f>COUNTIF(Respostas!$AD$2:$AD$87,D90*3)</f>
        <v>0</v>
      </c>
      <c r="K90" s="8">
        <f>COUNTIF(Respostas!$AD$2:$AD$87,E90*3)</f>
        <v>0</v>
      </c>
      <c r="L90" s="8">
        <f>COUNTIF(Respostas!$AD$2:$AD$87,D90*4)</f>
        <v>2</v>
      </c>
      <c r="M90" s="8">
        <f>COUNTIF(Respostas!$AD$2:$AD$87,E90*4)</f>
        <v>2</v>
      </c>
      <c r="N90" s="8">
        <f>COUNTIF(Respostas!$AD$2:$AD$87,D90*5)</f>
        <v>5</v>
      </c>
      <c r="O90" s="8">
        <f>COUNTIF(Respostas!$AD$2:$AD$87,E90*5)</f>
        <v>3</v>
      </c>
      <c r="P90" s="8">
        <f t="shared" si="89"/>
        <v>7</v>
      </c>
      <c r="Q90" s="8">
        <f t="shared" si="90"/>
        <v>5</v>
      </c>
      <c r="R90" s="28">
        <f t="shared" si="91"/>
        <v>4.7142857142857144</v>
      </c>
      <c r="S90" s="28">
        <f t="shared" si="92"/>
        <v>4.5999999999999996</v>
      </c>
    </row>
    <row r="91" spans="2:20" x14ac:dyDescent="0.25">
      <c r="B91" s="8">
        <v>7</v>
      </c>
      <c r="C91" s="9" t="s">
        <v>82</v>
      </c>
      <c r="D91" s="18">
        <v>100000001</v>
      </c>
      <c r="E91" s="8">
        <f t="shared" si="88"/>
        <v>1100000011</v>
      </c>
      <c r="F91" s="8">
        <f>COUNTIF(Respostas!$AD$2:$AD$87,D91*1)</f>
        <v>0</v>
      </c>
      <c r="G91" s="8">
        <f>COUNTIF(Respostas!$AD$2:$AD$87,E91*1)</f>
        <v>0</v>
      </c>
      <c r="H91" s="8">
        <f>COUNTIF(Respostas!$AD$2:$AD$87,D91*2)</f>
        <v>0</v>
      </c>
      <c r="I91" s="8">
        <f>COUNTIF(Respostas!$AD$2:$AD$87,E91*2)</f>
        <v>0</v>
      </c>
      <c r="J91" s="8">
        <f>COUNTIF(Respostas!$AD$2:$AD$87,D91*3)</f>
        <v>0</v>
      </c>
      <c r="K91" s="8">
        <f>COUNTIF(Respostas!$AD$2:$AD$87,E91*3)</f>
        <v>1</v>
      </c>
      <c r="L91" s="8">
        <f>COUNTIF(Respostas!$AD$2:$AD$87,D91*4)</f>
        <v>2</v>
      </c>
      <c r="M91" s="8">
        <f>COUNTIF(Respostas!$AD$2:$AD$87,E91*4)</f>
        <v>3</v>
      </c>
      <c r="N91" s="8">
        <f>COUNTIF(Respostas!$AD$2:$AD$87,D91*5)</f>
        <v>6</v>
      </c>
      <c r="O91" s="8">
        <f>COUNTIF(Respostas!$AD$2:$AD$87,E91*5)</f>
        <v>1</v>
      </c>
      <c r="P91" s="8">
        <f t="shared" si="89"/>
        <v>8</v>
      </c>
      <c r="Q91" s="8">
        <f t="shared" si="90"/>
        <v>5</v>
      </c>
      <c r="R91" s="28">
        <f t="shared" si="91"/>
        <v>4.75</v>
      </c>
      <c r="S91" s="28">
        <f t="shared" si="92"/>
        <v>4</v>
      </c>
    </row>
    <row r="92" spans="2:20" x14ac:dyDescent="0.25">
      <c r="F92" s="14">
        <f>SUM(F85:F91)</f>
        <v>0</v>
      </c>
      <c r="G92" s="14">
        <f t="shared" ref="G92" si="93">SUM(G85:G91)</f>
        <v>0</v>
      </c>
      <c r="H92" s="14">
        <f t="shared" ref="H92" si="94">SUM(H85:H91)</f>
        <v>0</v>
      </c>
      <c r="I92" s="14">
        <f t="shared" ref="I92" si="95">SUM(I85:I91)</f>
        <v>0</v>
      </c>
      <c r="J92" s="14">
        <f t="shared" ref="J92" si="96">SUM(J85:J91)</f>
        <v>1</v>
      </c>
      <c r="K92" s="14">
        <f t="shared" ref="K92" si="97">SUM(K85:K91)</f>
        <v>3</v>
      </c>
      <c r="L92" s="14">
        <f t="shared" ref="L92" si="98">SUM(L85:L91)</f>
        <v>12</v>
      </c>
      <c r="M92" s="14">
        <f t="shared" ref="M92" si="99">SUM(M85:M91)</f>
        <v>17</v>
      </c>
      <c r="N92" s="14">
        <f t="shared" ref="N92" si="100">SUM(N85:N91)</f>
        <v>33</v>
      </c>
      <c r="O92" s="14">
        <f t="shared" ref="O92" si="101">SUM(O85:O91)</f>
        <v>20</v>
      </c>
      <c r="P92" s="14">
        <f t="shared" ref="P92" si="102">SUM(P85:P91)</f>
        <v>46</v>
      </c>
      <c r="Q92" s="14">
        <f t="shared" ref="Q92" si="103">SUM(Q85:Q91)</f>
        <v>40</v>
      </c>
      <c r="R92" s="37">
        <f>AVERAGE(R85:R91)</f>
        <v>4.0461800104657248</v>
      </c>
      <c r="S92" s="37">
        <f>AVERAGE(S85:S91)</f>
        <v>4.309811616954474</v>
      </c>
      <c r="T92" s="27">
        <f>SUM(F92:O92)</f>
        <v>86</v>
      </c>
    </row>
    <row r="94" spans="2:20" x14ac:dyDescent="0.25">
      <c r="B94" s="44" t="s">
        <v>89</v>
      </c>
      <c r="C94" s="45" t="s">
        <v>111</v>
      </c>
      <c r="D94" s="46"/>
      <c r="E94" s="46"/>
      <c r="F94" s="41" t="s">
        <v>75</v>
      </c>
      <c r="G94" s="41"/>
      <c r="H94" s="41" t="s">
        <v>80</v>
      </c>
      <c r="I94" s="41"/>
      <c r="J94" s="41" t="s">
        <v>74</v>
      </c>
      <c r="K94" s="41"/>
      <c r="L94" s="41" t="s">
        <v>73</v>
      </c>
      <c r="M94" s="41"/>
      <c r="N94" s="41" t="s">
        <v>102</v>
      </c>
      <c r="O94" s="41"/>
      <c r="P94" s="41" t="s">
        <v>123</v>
      </c>
      <c r="Q94" s="41"/>
      <c r="R94" s="41" t="s">
        <v>124</v>
      </c>
      <c r="S94" s="41"/>
    </row>
    <row r="95" spans="2:20" x14ac:dyDescent="0.25">
      <c r="B95" s="44"/>
      <c r="C95" s="45"/>
      <c r="D95" s="46"/>
      <c r="E95" s="46"/>
      <c r="F95" s="11" t="s">
        <v>91</v>
      </c>
      <c r="G95" s="11" t="s">
        <v>92</v>
      </c>
      <c r="H95" s="11" t="s">
        <v>91</v>
      </c>
      <c r="I95" s="11" t="s">
        <v>92</v>
      </c>
      <c r="J95" s="11" t="s">
        <v>91</v>
      </c>
      <c r="K95" s="11" t="s">
        <v>92</v>
      </c>
      <c r="L95" s="11" t="s">
        <v>91</v>
      </c>
      <c r="M95" s="11" t="s">
        <v>92</v>
      </c>
      <c r="N95" s="11" t="s">
        <v>91</v>
      </c>
      <c r="O95" s="11" t="s">
        <v>92</v>
      </c>
      <c r="P95" s="11" t="s">
        <v>91</v>
      </c>
      <c r="Q95" s="11" t="s">
        <v>92</v>
      </c>
      <c r="R95" s="11" t="s">
        <v>91</v>
      </c>
      <c r="S95" s="11" t="s">
        <v>92</v>
      </c>
    </row>
    <row r="96" spans="2:20" x14ac:dyDescent="0.25">
      <c r="B96" s="8">
        <v>1</v>
      </c>
      <c r="C96" s="12" t="s">
        <v>84</v>
      </c>
      <c r="D96" s="8">
        <v>1</v>
      </c>
      <c r="E96" s="8">
        <f>D96*11</f>
        <v>11</v>
      </c>
      <c r="F96" s="8">
        <f>COUNTIF(Respostas!$AF$2:$AF$87,D96*1)</f>
        <v>0</v>
      </c>
      <c r="G96" s="8">
        <f>COUNTIF(Respostas!$AF$2:$AF$87,E96*1)</f>
        <v>0</v>
      </c>
      <c r="H96" s="8">
        <f>COUNTIF(Respostas!$AF$2:$AF$87,D96*2)</f>
        <v>0</v>
      </c>
      <c r="I96" s="8">
        <f>COUNTIF(Respostas!$AF$2:$AF$87,E96*2)</f>
        <v>0</v>
      </c>
      <c r="J96" s="8">
        <f>COUNTIF(Respostas!$AF$2:$AF$87,D96*3)</f>
        <v>1</v>
      </c>
      <c r="K96" s="8">
        <f>COUNTIF(Respostas!$AF$2:$AF$87,E96*3)</f>
        <v>1</v>
      </c>
      <c r="L96" s="8">
        <f>COUNTIF(Respostas!$AF$2:$AF$87,D96*4)</f>
        <v>2</v>
      </c>
      <c r="M96" s="8">
        <f>COUNTIF(Respostas!$AF$2:$AF$87,E96*4)</f>
        <v>3</v>
      </c>
      <c r="N96" s="8">
        <f>COUNTIF(Respostas!$AF$2:$AF$87,D96*5)</f>
        <v>3</v>
      </c>
      <c r="O96" s="8">
        <f>COUNTIF(Respostas!$AF$2:$AF$87,E96*5)</f>
        <v>0</v>
      </c>
      <c r="P96" s="8">
        <f>F96+H96+J96+L96+N96</f>
        <v>6</v>
      </c>
      <c r="Q96" s="8">
        <f>G96+I96+K96+M96+O96</f>
        <v>4</v>
      </c>
      <c r="R96" s="28">
        <f>IFERROR(((F96*1)+(H96*2)+(J96*3)+(L96*4)+(N96*5))/P96,0)</f>
        <v>4.333333333333333</v>
      </c>
      <c r="S96" s="28">
        <f>IFERROR(((G96*1)+(I96*2)+(K96*3)+(M96*4)+(O96*5))/Q96,0)</f>
        <v>3.75</v>
      </c>
    </row>
    <row r="97" spans="2:20" x14ac:dyDescent="0.25">
      <c r="B97" s="8">
        <v>2</v>
      </c>
      <c r="C97" s="9" t="s">
        <v>83</v>
      </c>
      <c r="D97" s="18">
        <v>101</v>
      </c>
      <c r="E97" s="8">
        <f t="shared" ref="E97:E102" si="104">D97*11</f>
        <v>1111</v>
      </c>
      <c r="F97" s="8">
        <f>COUNTIF(Respostas!$AF$2:$AF$87,D97*1)</f>
        <v>0</v>
      </c>
      <c r="G97" s="8">
        <f>COUNTIF(Respostas!$AF$2:$AF$87,E97*1)</f>
        <v>0</v>
      </c>
      <c r="H97" s="8">
        <f>COUNTIF(Respostas!$AF$2:$AF$87,D97*2)</f>
        <v>0</v>
      </c>
      <c r="I97" s="8">
        <f>COUNTIF(Respostas!$AF$2:$AF$87,E97*2)</f>
        <v>1</v>
      </c>
      <c r="J97" s="8">
        <f>COUNTIF(Respostas!$AF$2:$AF$87,D97*3)</f>
        <v>0</v>
      </c>
      <c r="K97" s="8">
        <f>COUNTIF(Respostas!$AF$2:$AF$87,E97*3)</f>
        <v>1</v>
      </c>
      <c r="L97" s="8">
        <f>COUNTIF(Respostas!$AF$2:$AF$87,D97*4)</f>
        <v>1</v>
      </c>
      <c r="M97" s="8">
        <f>COUNTIF(Respostas!$AF$2:$AF$87,E97*4)</f>
        <v>0</v>
      </c>
      <c r="N97" s="8">
        <f>COUNTIF(Respostas!$AF$2:$AF$87,D97*5)</f>
        <v>2</v>
      </c>
      <c r="O97" s="8">
        <f>COUNTIF(Respostas!$AF$2:$AF$87,E97*5)</f>
        <v>0</v>
      </c>
      <c r="P97" s="8">
        <f t="shared" ref="P97:P102" si="105">F97+H97+J97+L97+N97</f>
        <v>3</v>
      </c>
      <c r="Q97" s="8">
        <f t="shared" ref="Q97:Q102" si="106">G97+I97+K97+M97+O97</f>
        <v>2</v>
      </c>
      <c r="R97" s="28">
        <f t="shared" ref="R97:R102" si="107">IFERROR(((F97*1)+(H97*2)+(J97*3)+(L97*4)+(N97*5))/P97,0)</f>
        <v>4.666666666666667</v>
      </c>
      <c r="S97" s="28">
        <f t="shared" ref="S97:S102" si="108">IFERROR(((G97*1)+(I97*2)+(K97*3)+(M97*4)+(O97*5))/Q97,0)</f>
        <v>2.5</v>
      </c>
    </row>
    <row r="98" spans="2:20" x14ac:dyDescent="0.25">
      <c r="B98" s="8">
        <v>3</v>
      </c>
      <c r="C98" s="9" t="s">
        <v>78</v>
      </c>
      <c r="D98" s="18">
        <v>1001</v>
      </c>
      <c r="E98" s="8">
        <f t="shared" si="104"/>
        <v>11011</v>
      </c>
      <c r="F98" s="8">
        <f>COUNTIF(Respostas!$AF$2:$AF$87,D98*1)</f>
        <v>0</v>
      </c>
      <c r="G98" s="8">
        <f>COUNTIF(Respostas!$AF$2:$AF$87,E98*1)</f>
        <v>0</v>
      </c>
      <c r="H98" s="8">
        <f>COUNTIF(Respostas!$AF$2:$AF$87,D98*2)</f>
        <v>0</v>
      </c>
      <c r="I98" s="8">
        <f>COUNTIF(Respostas!$AF$2:$AF$87,E98*2)</f>
        <v>0</v>
      </c>
      <c r="J98" s="8">
        <f>COUNTIF(Respostas!$AF$2:$AF$87,D98*3)</f>
        <v>4</v>
      </c>
      <c r="K98" s="8">
        <f>COUNTIF(Respostas!$AF$2:$AF$87,E98*3)</f>
        <v>0</v>
      </c>
      <c r="L98" s="8">
        <f>COUNTIF(Respostas!$AF$2:$AF$87,D98*4)</f>
        <v>3</v>
      </c>
      <c r="M98" s="8">
        <f>COUNTIF(Respostas!$AF$2:$AF$87,E98*4)</f>
        <v>3</v>
      </c>
      <c r="N98" s="8">
        <f>COUNTIF(Respostas!$AF$2:$AF$87,D98*5)</f>
        <v>6</v>
      </c>
      <c r="O98" s="8">
        <f>COUNTIF(Respostas!$AF$2:$AF$87,E98*5)</f>
        <v>1</v>
      </c>
      <c r="P98" s="8">
        <f t="shared" si="105"/>
        <v>13</v>
      </c>
      <c r="Q98" s="8">
        <f t="shared" si="106"/>
        <v>4</v>
      </c>
      <c r="R98" s="28">
        <f t="shared" si="107"/>
        <v>4.1538461538461542</v>
      </c>
      <c r="S98" s="28">
        <f t="shared" si="108"/>
        <v>4.25</v>
      </c>
    </row>
    <row r="99" spans="2:20" x14ac:dyDescent="0.25">
      <c r="B99" s="8">
        <v>4</v>
      </c>
      <c r="C99" s="9" t="s">
        <v>86</v>
      </c>
      <c r="D99" s="18">
        <v>10001</v>
      </c>
      <c r="E99" s="8">
        <f t="shared" si="104"/>
        <v>110011</v>
      </c>
      <c r="F99" s="8">
        <f>COUNTIF(Respostas!$AF$2:$AF$87,D99*1)</f>
        <v>0</v>
      </c>
      <c r="G99" s="8">
        <f>COUNTIF(Respostas!$AF$2:$AF$87,E99*1)</f>
        <v>0</v>
      </c>
      <c r="H99" s="8">
        <f>COUNTIF(Respostas!$AF$2:$AF$87,D99*2)</f>
        <v>0</v>
      </c>
      <c r="I99" s="8">
        <f>COUNTIF(Respostas!$AF$2:$AF$87,E99*2)</f>
        <v>0</v>
      </c>
      <c r="J99" s="8">
        <f>COUNTIF(Respostas!$AF$2:$AF$87,D99*3)</f>
        <v>0</v>
      </c>
      <c r="K99" s="8">
        <f>COUNTIF(Respostas!$AF$2:$AF$87,E99*3)</f>
        <v>1</v>
      </c>
      <c r="L99" s="8">
        <f>COUNTIF(Respostas!$AF$2:$AF$87,D99*4)</f>
        <v>0</v>
      </c>
      <c r="M99" s="8">
        <f>COUNTIF(Respostas!$AF$2:$AF$87,E99*4)</f>
        <v>7</v>
      </c>
      <c r="N99" s="8">
        <f>COUNTIF(Respostas!$AF$2:$AF$87,D99*5)</f>
        <v>0</v>
      </c>
      <c r="O99" s="8">
        <f>COUNTIF(Respostas!$AF$2:$AF$87,E99*5)</f>
        <v>5</v>
      </c>
      <c r="P99" s="8">
        <f t="shared" si="105"/>
        <v>0</v>
      </c>
      <c r="Q99" s="8">
        <f t="shared" si="106"/>
        <v>13</v>
      </c>
      <c r="R99" s="28">
        <f t="shared" si="107"/>
        <v>0</v>
      </c>
      <c r="S99" s="28">
        <f t="shared" si="108"/>
        <v>4.3076923076923075</v>
      </c>
    </row>
    <row r="100" spans="2:20" x14ac:dyDescent="0.25">
      <c r="B100" s="8">
        <v>5</v>
      </c>
      <c r="C100" s="17" t="s">
        <v>68</v>
      </c>
      <c r="D100" s="19">
        <v>100001</v>
      </c>
      <c r="E100" s="8">
        <f t="shared" si="104"/>
        <v>1100011</v>
      </c>
      <c r="F100" s="8">
        <f>COUNTIF(Respostas!$AF$2:$AF$87,D100*1)</f>
        <v>0</v>
      </c>
      <c r="G100" s="8">
        <f>COUNTIF(Respostas!$AF$2:$AF$87,E100*1)</f>
        <v>0</v>
      </c>
      <c r="H100" s="8">
        <f>COUNTIF(Respostas!$AF$2:$AF$87,D100*2)</f>
        <v>0</v>
      </c>
      <c r="I100" s="8">
        <f>COUNTIF(Respostas!$AF$2:$AF$87,E100*2)</f>
        <v>0</v>
      </c>
      <c r="J100" s="8">
        <f>COUNTIF(Respostas!$AF$2:$AF$87,D100*3)</f>
        <v>0</v>
      </c>
      <c r="K100" s="8">
        <f>COUNTIF(Respostas!$AF$2:$AF$87,E100*3)</f>
        <v>0</v>
      </c>
      <c r="L100" s="8">
        <f>COUNTIF(Respostas!$AF$2:$AF$87,D100*4)</f>
        <v>2</v>
      </c>
      <c r="M100" s="8">
        <f>COUNTIF(Respostas!$AF$2:$AF$87,E100*4)</f>
        <v>2</v>
      </c>
      <c r="N100" s="8">
        <f>COUNTIF(Respostas!$AF$2:$AF$87,D100*5)</f>
        <v>7</v>
      </c>
      <c r="O100" s="8">
        <f>COUNTIF(Respostas!$AF$2:$AF$87,E100*5)</f>
        <v>5</v>
      </c>
      <c r="P100" s="8">
        <f t="shared" si="105"/>
        <v>9</v>
      </c>
      <c r="Q100" s="8">
        <f t="shared" si="106"/>
        <v>7</v>
      </c>
      <c r="R100" s="28">
        <f t="shared" si="107"/>
        <v>4.7777777777777777</v>
      </c>
      <c r="S100" s="28">
        <f t="shared" si="108"/>
        <v>4.7142857142857144</v>
      </c>
    </row>
    <row r="101" spans="2:20" x14ac:dyDescent="0.25">
      <c r="B101" s="8">
        <v>6</v>
      </c>
      <c r="C101" s="9" t="s">
        <v>81</v>
      </c>
      <c r="D101" s="18">
        <v>1000001</v>
      </c>
      <c r="E101" s="8">
        <f t="shared" si="104"/>
        <v>11000011</v>
      </c>
      <c r="F101" s="8">
        <f>COUNTIF(Respostas!$AF$2:$AF$87,D101*1)</f>
        <v>0</v>
      </c>
      <c r="G101" s="8">
        <f>COUNTIF(Respostas!$AF$2:$AF$87,E101*1)</f>
        <v>0</v>
      </c>
      <c r="H101" s="8">
        <f>COUNTIF(Respostas!$AF$2:$AF$87,D101*2)</f>
        <v>1</v>
      </c>
      <c r="I101" s="8">
        <f>COUNTIF(Respostas!$AF$2:$AF$87,E101*2)</f>
        <v>0</v>
      </c>
      <c r="J101" s="8">
        <f>COUNTIF(Respostas!$AF$2:$AF$87,D101*3)</f>
        <v>0</v>
      </c>
      <c r="K101" s="8">
        <f>COUNTIF(Respostas!$AF$2:$AF$87,E101*3)</f>
        <v>1</v>
      </c>
      <c r="L101" s="8">
        <f>COUNTIF(Respostas!$AF$2:$AF$87,D101*4)</f>
        <v>3</v>
      </c>
      <c r="M101" s="8">
        <f>COUNTIF(Respostas!$AF$2:$AF$87,E101*4)</f>
        <v>1</v>
      </c>
      <c r="N101" s="8">
        <f>COUNTIF(Respostas!$AF$2:$AF$87,D101*5)</f>
        <v>3</v>
      </c>
      <c r="O101" s="8">
        <f>COUNTIF(Respostas!$AF$2:$AF$87,E101*5)</f>
        <v>3</v>
      </c>
      <c r="P101" s="8">
        <f t="shared" si="105"/>
        <v>7</v>
      </c>
      <c r="Q101" s="8">
        <f t="shared" si="106"/>
        <v>5</v>
      </c>
      <c r="R101" s="28">
        <f t="shared" si="107"/>
        <v>4.1428571428571432</v>
      </c>
      <c r="S101" s="28">
        <f t="shared" si="108"/>
        <v>4.4000000000000004</v>
      </c>
    </row>
    <row r="102" spans="2:20" x14ac:dyDescent="0.25">
      <c r="B102" s="8">
        <v>7</v>
      </c>
      <c r="C102" s="9" t="s">
        <v>82</v>
      </c>
      <c r="D102" s="18">
        <v>100000001</v>
      </c>
      <c r="E102" s="8">
        <f t="shared" si="104"/>
        <v>1100000011</v>
      </c>
      <c r="F102" s="8">
        <f>COUNTIF(Respostas!$AF$2:$AF$87,D102*1)</f>
        <v>0</v>
      </c>
      <c r="G102" s="8">
        <f>COUNTIF(Respostas!$AF$2:$AF$87,E102*1)</f>
        <v>0</v>
      </c>
      <c r="H102" s="8">
        <f>COUNTIF(Respostas!$AF$2:$AF$87,D102*2)</f>
        <v>0</v>
      </c>
      <c r="I102" s="8">
        <f>COUNTIF(Respostas!$AF$2:$AF$87,E102*2)</f>
        <v>0</v>
      </c>
      <c r="J102" s="8">
        <f>COUNTIF(Respostas!$AF$2:$AF$87,D102*3)</f>
        <v>1</v>
      </c>
      <c r="K102" s="8">
        <f>COUNTIF(Respostas!$AF$2:$AF$87,E102*3)</f>
        <v>2</v>
      </c>
      <c r="L102" s="8">
        <f>COUNTIF(Respostas!$AF$2:$AF$87,D102*4)</f>
        <v>4</v>
      </c>
      <c r="M102" s="8">
        <f>COUNTIF(Respostas!$AF$2:$AF$87,E102*4)</f>
        <v>3</v>
      </c>
      <c r="N102" s="8">
        <f>COUNTIF(Respostas!$AF$2:$AF$87,D102*5)</f>
        <v>3</v>
      </c>
      <c r="O102" s="8">
        <f>COUNTIF(Respostas!$AF$2:$AF$87,E102*5)</f>
        <v>0</v>
      </c>
      <c r="P102" s="8">
        <f t="shared" si="105"/>
        <v>8</v>
      </c>
      <c r="Q102" s="8">
        <f t="shared" si="106"/>
        <v>5</v>
      </c>
      <c r="R102" s="28">
        <f t="shared" si="107"/>
        <v>4.25</v>
      </c>
      <c r="S102" s="28">
        <f t="shared" si="108"/>
        <v>3.6</v>
      </c>
    </row>
    <row r="103" spans="2:20" x14ac:dyDescent="0.25">
      <c r="F103" s="14">
        <f>SUM(F96:F102)</f>
        <v>0</v>
      </c>
      <c r="G103" s="14">
        <f t="shared" ref="G103" si="109">SUM(G96:G102)</f>
        <v>0</v>
      </c>
      <c r="H103" s="14">
        <f t="shared" ref="H103" si="110">SUM(H96:H102)</f>
        <v>1</v>
      </c>
      <c r="I103" s="14">
        <f t="shared" ref="I103" si="111">SUM(I96:I102)</f>
        <v>1</v>
      </c>
      <c r="J103" s="14">
        <f t="shared" ref="J103" si="112">SUM(J96:J102)</f>
        <v>6</v>
      </c>
      <c r="K103" s="14">
        <f t="shared" ref="K103" si="113">SUM(K96:K102)</f>
        <v>6</v>
      </c>
      <c r="L103" s="14">
        <f t="shared" ref="L103" si="114">SUM(L96:L102)</f>
        <v>15</v>
      </c>
      <c r="M103" s="14">
        <f t="shared" ref="M103" si="115">SUM(M96:M102)</f>
        <v>19</v>
      </c>
      <c r="N103" s="14">
        <f t="shared" ref="N103" si="116">SUM(N96:N102)</f>
        <v>24</v>
      </c>
      <c r="O103" s="14">
        <f t="shared" ref="O103" si="117">SUM(O96:O102)</f>
        <v>14</v>
      </c>
      <c r="P103" s="14">
        <f t="shared" ref="P103" si="118">SUM(P96:P102)</f>
        <v>46</v>
      </c>
      <c r="Q103" s="14">
        <f t="shared" ref="Q103" si="119">SUM(Q96:Q102)</f>
        <v>40</v>
      </c>
      <c r="R103" s="37">
        <f>AVERAGE(R96:R102)</f>
        <v>3.7606401534972962</v>
      </c>
      <c r="S103" s="37">
        <f>AVERAGE(S96:S102)</f>
        <v>3.9317111459968603</v>
      </c>
      <c r="T103" s="27">
        <f>SUM(F103:O103)</f>
        <v>86</v>
      </c>
    </row>
    <row r="105" spans="2:20" x14ac:dyDescent="0.25">
      <c r="B105" s="44" t="s">
        <v>89</v>
      </c>
      <c r="C105" s="45" t="s">
        <v>112</v>
      </c>
      <c r="D105" s="46"/>
      <c r="E105" s="46"/>
      <c r="F105" s="41" t="s">
        <v>75</v>
      </c>
      <c r="G105" s="41"/>
      <c r="H105" s="41" t="s">
        <v>80</v>
      </c>
      <c r="I105" s="41"/>
      <c r="J105" s="41" t="s">
        <v>74</v>
      </c>
      <c r="K105" s="41"/>
      <c r="L105" s="41" t="s">
        <v>73</v>
      </c>
      <c r="M105" s="41"/>
      <c r="N105" s="41" t="s">
        <v>102</v>
      </c>
      <c r="O105" s="41"/>
      <c r="P105" s="41" t="s">
        <v>123</v>
      </c>
      <c r="Q105" s="41"/>
      <c r="R105" s="41" t="s">
        <v>124</v>
      </c>
      <c r="S105" s="41"/>
    </row>
    <row r="106" spans="2:20" x14ac:dyDescent="0.25">
      <c r="B106" s="44"/>
      <c r="C106" s="45"/>
      <c r="D106" s="46"/>
      <c r="E106" s="46"/>
      <c r="F106" s="11" t="s">
        <v>91</v>
      </c>
      <c r="G106" s="11" t="s">
        <v>92</v>
      </c>
      <c r="H106" s="11" t="s">
        <v>91</v>
      </c>
      <c r="I106" s="11" t="s">
        <v>92</v>
      </c>
      <c r="J106" s="11" t="s">
        <v>91</v>
      </c>
      <c r="K106" s="11" t="s">
        <v>92</v>
      </c>
      <c r="L106" s="11" t="s">
        <v>91</v>
      </c>
      <c r="M106" s="11" t="s">
        <v>92</v>
      </c>
      <c r="N106" s="11" t="s">
        <v>91</v>
      </c>
      <c r="O106" s="11" t="s">
        <v>92</v>
      </c>
      <c r="P106" s="11" t="s">
        <v>91</v>
      </c>
      <c r="Q106" s="11" t="s">
        <v>92</v>
      </c>
      <c r="R106" s="11" t="s">
        <v>91</v>
      </c>
      <c r="S106" s="11" t="s">
        <v>92</v>
      </c>
    </row>
    <row r="107" spans="2:20" x14ac:dyDescent="0.25">
      <c r="B107" s="8">
        <v>1</v>
      </c>
      <c r="C107" s="12" t="s">
        <v>84</v>
      </c>
      <c r="D107" s="8">
        <v>1</v>
      </c>
      <c r="E107" s="8">
        <f>D107*11</f>
        <v>11</v>
      </c>
      <c r="F107" s="8">
        <f>COUNTIF(Respostas!$AH$2:$AH$87,D107*1)</f>
        <v>0</v>
      </c>
      <c r="G107" s="8">
        <f>COUNTIF(Respostas!$AH$2:$AH$87,E107*1)</f>
        <v>0</v>
      </c>
      <c r="H107" s="8">
        <f>COUNTIF(Respostas!$AH$2:$AH$87,D107*2)</f>
        <v>0</v>
      </c>
      <c r="I107" s="8">
        <f>COUNTIF(Respostas!$AH$2:$AH$87,E107*2)</f>
        <v>0</v>
      </c>
      <c r="J107" s="8">
        <f>COUNTIF(Respostas!$AH$2:$AH$87,D107*3)</f>
        <v>1</v>
      </c>
      <c r="K107" s="8">
        <f>COUNTIF(Respostas!$AH$2:$AH$87,E107*3)</f>
        <v>1</v>
      </c>
      <c r="L107" s="8">
        <f>COUNTIF(Respostas!$AH$2:$AH$87,D107*4)</f>
        <v>4</v>
      </c>
      <c r="M107" s="8">
        <f>COUNTIF(Respostas!$AH$2:$AH$87,E107*4)</f>
        <v>3</v>
      </c>
      <c r="N107" s="8">
        <f>COUNTIF(Respostas!$AH$2:$AH$87,D107*5)</f>
        <v>1</v>
      </c>
      <c r="O107" s="8">
        <f>COUNTIF(Respostas!$AH$2:$AH$87,E107*5)</f>
        <v>0</v>
      </c>
      <c r="P107" s="8">
        <f>F107+H107+J107+L107+N107</f>
        <v>6</v>
      </c>
      <c r="Q107" s="8">
        <f>G107+I107+K107+M107+O107</f>
        <v>4</v>
      </c>
      <c r="R107" s="28">
        <f>IFERROR(((F107*1)+(H107*2)+(J107*3)+(L107*4)+(N107*5))/P107,0)</f>
        <v>4</v>
      </c>
      <c r="S107" s="28">
        <f>IFERROR(((G107*1)+(I107*2)+(K107*3)+(M107*4)+(O107*5))/Q107,0)</f>
        <v>3.75</v>
      </c>
    </row>
    <row r="108" spans="2:20" x14ac:dyDescent="0.25">
      <c r="B108" s="8">
        <v>2</v>
      </c>
      <c r="C108" s="9" t="s">
        <v>83</v>
      </c>
      <c r="D108" s="18">
        <v>101</v>
      </c>
      <c r="E108" s="8">
        <f t="shared" ref="E108:E113" si="120">D108*11</f>
        <v>1111</v>
      </c>
      <c r="F108" s="8">
        <f>COUNTIF(Respostas!$AH$2:$AH$87,D108*1)</f>
        <v>0</v>
      </c>
      <c r="G108" s="8">
        <f>COUNTIF(Respostas!$AH$2:$AH$87,E108*1)</f>
        <v>0</v>
      </c>
      <c r="H108" s="8">
        <f>COUNTIF(Respostas!$AH$2:$AH$87,D108*2)</f>
        <v>0</v>
      </c>
      <c r="I108" s="8">
        <f>COUNTIF(Respostas!$AH$2:$AH$87,E108*2)</f>
        <v>0</v>
      </c>
      <c r="J108" s="8">
        <f>COUNTIF(Respostas!$AH$2:$AH$87,D108*3)</f>
        <v>1</v>
      </c>
      <c r="K108" s="8">
        <f>COUNTIF(Respostas!$AH$2:$AH$87,E108*3)</f>
        <v>2</v>
      </c>
      <c r="L108" s="8">
        <f>COUNTIF(Respostas!$AH$2:$AH$87,D108*4)</f>
        <v>0</v>
      </c>
      <c r="M108" s="8">
        <f>COUNTIF(Respostas!$AH$2:$AH$87,E108*4)</f>
        <v>0</v>
      </c>
      <c r="N108" s="8">
        <f>COUNTIF(Respostas!$AH$2:$AH$87,D108*5)</f>
        <v>2</v>
      </c>
      <c r="O108" s="8">
        <f>COUNTIF(Respostas!$AH$2:$AH$87,E108*5)</f>
        <v>0</v>
      </c>
      <c r="P108" s="8">
        <f t="shared" ref="P108:P113" si="121">F108+H108+J108+L108+N108</f>
        <v>3</v>
      </c>
      <c r="Q108" s="8">
        <f t="shared" ref="Q108:Q113" si="122">G108+I108+K108+M108+O108</f>
        <v>2</v>
      </c>
      <c r="R108" s="28">
        <f t="shared" ref="R108:R113" si="123">IFERROR(((F108*1)+(H108*2)+(J108*3)+(L108*4)+(N108*5))/P108,0)</f>
        <v>4.333333333333333</v>
      </c>
      <c r="S108" s="28">
        <f t="shared" ref="S108:S113" si="124">IFERROR(((G108*1)+(I108*2)+(K108*3)+(M108*4)+(O108*5))/Q108,0)</f>
        <v>3</v>
      </c>
    </row>
    <row r="109" spans="2:20" x14ac:dyDescent="0.25">
      <c r="B109" s="8">
        <v>3</v>
      </c>
      <c r="C109" s="9" t="s">
        <v>78</v>
      </c>
      <c r="D109" s="18">
        <v>1001</v>
      </c>
      <c r="E109" s="8">
        <f t="shared" si="120"/>
        <v>11011</v>
      </c>
      <c r="F109" s="8">
        <f>COUNTIF(Respostas!$AH$2:$AH$87,D109*1)</f>
        <v>0</v>
      </c>
      <c r="G109" s="8">
        <f>COUNTIF(Respostas!$AH$2:$AH$87,E109*1)</f>
        <v>0</v>
      </c>
      <c r="H109" s="8">
        <f>COUNTIF(Respostas!$AH$2:$AH$87,D109*2)</f>
        <v>0</v>
      </c>
      <c r="I109" s="8">
        <f>COUNTIF(Respostas!$AH$2:$AH$87,E109*2)</f>
        <v>0</v>
      </c>
      <c r="J109" s="8">
        <f>COUNTIF(Respostas!$AH$2:$AH$87,D109*3)</f>
        <v>1</v>
      </c>
      <c r="K109" s="8">
        <f>COUNTIF(Respostas!$AH$2:$AH$87,E109*3)</f>
        <v>0</v>
      </c>
      <c r="L109" s="8">
        <f>COUNTIF(Respostas!$AH$2:$AH$87,D109*4)</f>
        <v>9</v>
      </c>
      <c r="M109" s="8">
        <f>COUNTIF(Respostas!$AH$2:$AH$87,E109*4)</f>
        <v>2</v>
      </c>
      <c r="N109" s="8">
        <f>COUNTIF(Respostas!$AH$2:$AH$87,D109*5)</f>
        <v>3</v>
      </c>
      <c r="O109" s="8">
        <f>COUNTIF(Respostas!$AH$2:$AH$87,E109*5)</f>
        <v>2</v>
      </c>
      <c r="P109" s="8">
        <f t="shared" si="121"/>
        <v>13</v>
      </c>
      <c r="Q109" s="8">
        <f t="shared" si="122"/>
        <v>4</v>
      </c>
      <c r="R109" s="28">
        <f t="shared" si="123"/>
        <v>4.1538461538461542</v>
      </c>
      <c r="S109" s="28">
        <f t="shared" si="124"/>
        <v>4.5</v>
      </c>
    </row>
    <row r="110" spans="2:20" x14ac:dyDescent="0.25">
      <c r="B110" s="8">
        <v>4</v>
      </c>
      <c r="C110" s="9" t="s">
        <v>86</v>
      </c>
      <c r="D110" s="18">
        <v>10001</v>
      </c>
      <c r="E110" s="8">
        <f t="shared" si="120"/>
        <v>110011</v>
      </c>
      <c r="F110" s="8">
        <f>COUNTIF(Respostas!$AH$2:$AH$87,D110*1)</f>
        <v>0</v>
      </c>
      <c r="G110" s="8">
        <f>COUNTIF(Respostas!$AH$2:$AH$87,E110*1)</f>
        <v>0</v>
      </c>
      <c r="H110" s="8">
        <f>COUNTIF(Respostas!$AH$2:$AH$87,D110*2)</f>
        <v>0</v>
      </c>
      <c r="I110" s="8">
        <f>COUNTIF(Respostas!$AH$2:$AH$87,E110*2)</f>
        <v>1</v>
      </c>
      <c r="J110" s="8">
        <f>COUNTIF(Respostas!$AH$2:$AH$87,D110*3)</f>
        <v>0</v>
      </c>
      <c r="K110" s="8">
        <f>COUNTIF(Respostas!$AH$2:$AH$87,E110*3)</f>
        <v>2</v>
      </c>
      <c r="L110" s="8">
        <f>COUNTIF(Respostas!$AH$2:$AH$87,D110*4)</f>
        <v>0</v>
      </c>
      <c r="M110" s="8">
        <f>COUNTIF(Respostas!$AH$2:$AH$87,E110*4)</f>
        <v>5</v>
      </c>
      <c r="N110" s="8">
        <f>COUNTIF(Respostas!$AH$2:$AH$87,D110*5)</f>
        <v>0</v>
      </c>
      <c r="O110" s="8">
        <f>COUNTIF(Respostas!$AH$2:$AH$87,E110*5)</f>
        <v>5</v>
      </c>
      <c r="P110" s="8">
        <f t="shared" si="121"/>
        <v>0</v>
      </c>
      <c r="Q110" s="8">
        <f t="shared" si="122"/>
        <v>13</v>
      </c>
      <c r="R110" s="28">
        <f t="shared" si="123"/>
        <v>0</v>
      </c>
      <c r="S110" s="28">
        <f t="shared" si="124"/>
        <v>4.0769230769230766</v>
      </c>
    </row>
    <row r="111" spans="2:20" x14ac:dyDescent="0.25">
      <c r="B111" s="8">
        <v>5</v>
      </c>
      <c r="C111" s="17" t="s">
        <v>68</v>
      </c>
      <c r="D111" s="19">
        <v>100001</v>
      </c>
      <c r="E111" s="8">
        <f t="shared" si="120"/>
        <v>1100011</v>
      </c>
      <c r="F111" s="8">
        <f>COUNTIF(Respostas!$AH$2:$AH$87,D111*1)</f>
        <v>0</v>
      </c>
      <c r="G111" s="8">
        <f>COUNTIF(Respostas!$AH$2:$AH$87,E111*1)</f>
        <v>0</v>
      </c>
      <c r="H111" s="8">
        <f>COUNTIF(Respostas!$AH$2:$AH$87,D111*2)</f>
        <v>0</v>
      </c>
      <c r="I111" s="8">
        <f>COUNTIF(Respostas!$AH$2:$AH$87,E111*2)</f>
        <v>1</v>
      </c>
      <c r="J111" s="8">
        <f>COUNTIF(Respostas!$AH$2:$AH$87,D111*3)</f>
        <v>1</v>
      </c>
      <c r="K111" s="8">
        <f>COUNTIF(Respostas!$AH$2:$AH$87,E111*3)</f>
        <v>1</v>
      </c>
      <c r="L111" s="8">
        <f>COUNTIF(Respostas!$AH$2:$AH$87,D111*4)</f>
        <v>4</v>
      </c>
      <c r="M111" s="8">
        <f>COUNTIF(Respostas!$AH$2:$AH$87,E111*4)</f>
        <v>2</v>
      </c>
      <c r="N111" s="8">
        <f>COUNTIF(Respostas!$AH$2:$AH$87,D111*5)</f>
        <v>4</v>
      </c>
      <c r="O111" s="8">
        <f>COUNTIF(Respostas!$AH$2:$AH$87,E111*5)</f>
        <v>3</v>
      </c>
      <c r="P111" s="8">
        <f t="shared" si="121"/>
        <v>9</v>
      </c>
      <c r="Q111" s="8">
        <f t="shared" si="122"/>
        <v>7</v>
      </c>
      <c r="R111" s="28">
        <f t="shared" si="123"/>
        <v>4.333333333333333</v>
      </c>
      <c r="S111" s="28">
        <f t="shared" si="124"/>
        <v>4</v>
      </c>
    </row>
    <row r="112" spans="2:20" x14ac:dyDescent="0.25">
      <c r="B112" s="8">
        <v>6</v>
      </c>
      <c r="C112" s="9" t="s">
        <v>81</v>
      </c>
      <c r="D112" s="18">
        <v>1000001</v>
      </c>
      <c r="E112" s="8">
        <f t="shared" si="120"/>
        <v>11000011</v>
      </c>
      <c r="F112" s="8">
        <f>COUNTIF(Respostas!$AH$2:$AH$87,D112*1)</f>
        <v>0</v>
      </c>
      <c r="G112" s="8">
        <f>COUNTIF(Respostas!$AH$2:$AH$87,E112*1)</f>
        <v>0</v>
      </c>
      <c r="H112" s="8">
        <f>COUNTIF(Respostas!$AH$2:$AH$87,D112*2)</f>
        <v>0</v>
      </c>
      <c r="I112" s="8">
        <f>COUNTIF(Respostas!$AH$2:$AH$87,E112*2)</f>
        <v>0</v>
      </c>
      <c r="J112" s="8">
        <f>COUNTIF(Respostas!$AH$2:$AH$87,D112*3)</f>
        <v>1</v>
      </c>
      <c r="K112" s="8">
        <f>COUNTIF(Respostas!$AH$2:$AH$87,E112*3)</f>
        <v>0</v>
      </c>
      <c r="L112" s="8">
        <f>COUNTIF(Respostas!$AH$2:$AH$87,D112*4)</f>
        <v>3</v>
      </c>
      <c r="M112" s="8">
        <f>COUNTIF(Respostas!$AH$2:$AH$87,E112*4)</f>
        <v>3</v>
      </c>
      <c r="N112" s="8">
        <f>COUNTIF(Respostas!$AH$2:$AH$87,D112*5)</f>
        <v>3</v>
      </c>
      <c r="O112" s="8">
        <f>COUNTIF(Respostas!$AH$2:$AH$87,E112*5)</f>
        <v>2</v>
      </c>
      <c r="P112" s="8">
        <f t="shared" si="121"/>
        <v>7</v>
      </c>
      <c r="Q112" s="8">
        <f t="shared" si="122"/>
        <v>5</v>
      </c>
      <c r="R112" s="28">
        <f t="shared" si="123"/>
        <v>4.2857142857142856</v>
      </c>
      <c r="S112" s="28">
        <f t="shared" si="124"/>
        <v>4.4000000000000004</v>
      </c>
    </row>
    <row r="113" spans="2:20" x14ac:dyDescent="0.25">
      <c r="B113" s="8">
        <v>7</v>
      </c>
      <c r="C113" s="9" t="s">
        <v>82</v>
      </c>
      <c r="D113" s="18">
        <v>100000001</v>
      </c>
      <c r="E113" s="8">
        <f t="shared" si="120"/>
        <v>1100000011</v>
      </c>
      <c r="F113" s="8">
        <f>COUNTIF(Respostas!$AH$2:$AH$87,D113*1)</f>
        <v>0</v>
      </c>
      <c r="G113" s="8">
        <f>COUNTIF(Respostas!$AH$2:$AH$87,E113*1)</f>
        <v>0</v>
      </c>
      <c r="H113" s="8">
        <f>COUNTIF(Respostas!$AH$2:$AH$87,D113*2)</f>
        <v>0</v>
      </c>
      <c r="I113" s="8">
        <f>COUNTIF(Respostas!$AH$2:$AH$87,E113*2)</f>
        <v>0</v>
      </c>
      <c r="J113" s="8">
        <f>COUNTIF(Respostas!$AH$2:$AH$87,D113*3)</f>
        <v>1</v>
      </c>
      <c r="K113" s="8">
        <f>COUNTIF(Respostas!$AH$2:$AH$87,E113*3)</f>
        <v>2</v>
      </c>
      <c r="L113" s="8">
        <f>COUNTIF(Respostas!$AH$2:$AH$87,D113*4)</f>
        <v>3</v>
      </c>
      <c r="M113" s="8">
        <f>COUNTIF(Respostas!$AH$2:$AH$87,E113*4)</f>
        <v>1</v>
      </c>
      <c r="N113" s="8">
        <f>COUNTIF(Respostas!$AH$2:$AH$87,D113*5)</f>
        <v>4</v>
      </c>
      <c r="O113" s="8">
        <f>COUNTIF(Respostas!$AH$2:$AH$87,E113*5)</f>
        <v>2</v>
      </c>
      <c r="P113" s="8">
        <f t="shared" si="121"/>
        <v>8</v>
      </c>
      <c r="Q113" s="8">
        <f t="shared" si="122"/>
        <v>5</v>
      </c>
      <c r="R113" s="28">
        <f t="shared" si="123"/>
        <v>4.375</v>
      </c>
      <c r="S113" s="28">
        <f t="shared" si="124"/>
        <v>4</v>
      </c>
    </row>
    <row r="114" spans="2:20" x14ac:dyDescent="0.25">
      <c r="F114" s="14">
        <f>SUM(F107:F113)</f>
        <v>0</v>
      </c>
      <c r="G114" s="14">
        <f t="shared" ref="G114" si="125">SUM(G107:G113)</f>
        <v>0</v>
      </c>
      <c r="H114" s="14">
        <f t="shared" ref="H114" si="126">SUM(H107:H113)</f>
        <v>0</v>
      </c>
      <c r="I114" s="14">
        <f t="shared" ref="I114" si="127">SUM(I107:I113)</f>
        <v>2</v>
      </c>
      <c r="J114" s="14">
        <f t="shared" ref="J114" si="128">SUM(J107:J113)</f>
        <v>6</v>
      </c>
      <c r="K114" s="14">
        <f t="shared" ref="K114" si="129">SUM(K107:K113)</f>
        <v>8</v>
      </c>
      <c r="L114" s="14">
        <f t="shared" ref="L114" si="130">SUM(L107:L113)</f>
        <v>23</v>
      </c>
      <c r="M114" s="14">
        <f t="shared" ref="M114" si="131">SUM(M107:M113)</f>
        <v>16</v>
      </c>
      <c r="N114" s="14">
        <f t="shared" ref="N114" si="132">SUM(N107:N113)</f>
        <v>17</v>
      </c>
      <c r="O114" s="14">
        <f t="shared" ref="O114" si="133">SUM(O107:O113)</f>
        <v>14</v>
      </c>
      <c r="P114" s="14">
        <f t="shared" ref="P114" si="134">SUM(P107:P113)</f>
        <v>46</v>
      </c>
      <c r="Q114" s="14">
        <f t="shared" ref="Q114" si="135">SUM(Q107:Q113)</f>
        <v>40</v>
      </c>
      <c r="R114" s="37">
        <f>AVERAGE(R107:R113)</f>
        <v>3.6401753008895859</v>
      </c>
      <c r="S114" s="37">
        <f>AVERAGE(S107:S113)</f>
        <v>3.9609890109890111</v>
      </c>
      <c r="T114" s="27">
        <f>SUM(F114:O114)</f>
        <v>86</v>
      </c>
    </row>
    <row r="116" spans="2:20" x14ac:dyDescent="0.25">
      <c r="B116" s="44" t="s">
        <v>89</v>
      </c>
      <c r="C116" s="45" t="s">
        <v>113</v>
      </c>
      <c r="D116" s="46"/>
      <c r="E116" s="46"/>
      <c r="F116" s="41" t="s">
        <v>75</v>
      </c>
      <c r="G116" s="41"/>
      <c r="H116" s="41" t="s">
        <v>80</v>
      </c>
      <c r="I116" s="41"/>
      <c r="J116" s="41" t="s">
        <v>74</v>
      </c>
      <c r="K116" s="41"/>
      <c r="L116" s="41" t="s">
        <v>73</v>
      </c>
      <c r="M116" s="41"/>
      <c r="N116" s="41" t="s">
        <v>102</v>
      </c>
      <c r="O116" s="41"/>
      <c r="P116" s="41" t="s">
        <v>123</v>
      </c>
      <c r="Q116" s="41"/>
      <c r="R116" s="41" t="s">
        <v>124</v>
      </c>
      <c r="S116" s="41"/>
    </row>
    <row r="117" spans="2:20" x14ac:dyDescent="0.25">
      <c r="B117" s="44"/>
      <c r="C117" s="45"/>
      <c r="D117" s="46"/>
      <c r="E117" s="46"/>
      <c r="F117" s="11" t="s">
        <v>91</v>
      </c>
      <c r="G117" s="11" t="s">
        <v>92</v>
      </c>
      <c r="H117" s="11" t="s">
        <v>91</v>
      </c>
      <c r="I117" s="11" t="s">
        <v>92</v>
      </c>
      <c r="J117" s="11" t="s">
        <v>91</v>
      </c>
      <c r="K117" s="11" t="s">
        <v>92</v>
      </c>
      <c r="L117" s="11" t="s">
        <v>91</v>
      </c>
      <c r="M117" s="11" t="s">
        <v>92</v>
      </c>
      <c r="N117" s="11" t="s">
        <v>91</v>
      </c>
      <c r="O117" s="11" t="s">
        <v>92</v>
      </c>
      <c r="P117" s="11" t="s">
        <v>91</v>
      </c>
      <c r="Q117" s="11" t="s">
        <v>92</v>
      </c>
      <c r="R117" s="11" t="s">
        <v>91</v>
      </c>
      <c r="S117" s="11" t="s">
        <v>92</v>
      </c>
    </row>
    <row r="118" spans="2:20" x14ac:dyDescent="0.25">
      <c r="B118" s="8">
        <v>1</v>
      </c>
      <c r="C118" s="12" t="s">
        <v>84</v>
      </c>
      <c r="D118" s="8">
        <v>1</v>
      </c>
      <c r="E118" s="8">
        <f>D118*11</f>
        <v>11</v>
      </c>
      <c r="F118" s="8">
        <f>COUNTIF(Respostas!$AJ$2:$AJ$87,D118*1)</f>
        <v>0</v>
      </c>
      <c r="G118" s="8">
        <f>COUNTIF(Respostas!$AJ$2:$AJ$87,E118*1)</f>
        <v>0</v>
      </c>
      <c r="H118" s="8">
        <f>COUNTIF(Respostas!$AJ$2:$AJ$87,D118*2)</f>
        <v>0</v>
      </c>
      <c r="I118" s="8">
        <f>COUNTIF(Respostas!$AJ$2:$AJ$87,E118*2)</f>
        <v>0</v>
      </c>
      <c r="J118" s="8">
        <f>COUNTIF(Respostas!$AJ$2:$AJ$87,D118*3)</f>
        <v>0</v>
      </c>
      <c r="K118" s="8">
        <f>COUNTIF(Respostas!$AJ$2:$AJ$87,E118*3)</f>
        <v>1</v>
      </c>
      <c r="L118" s="8">
        <f>COUNTIF(Respostas!$AJ$2:$AJ$87,D118*4)</f>
        <v>3</v>
      </c>
      <c r="M118" s="8">
        <f>COUNTIF(Respostas!$AJ$2:$AJ$87,E118*4)</f>
        <v>2</v>
      </c>
      <c r="N118" s="8">
        <f>COUNTIF(Respostas!$AJ$2:$AJ$87,D118*5)</f>
        <v>3</v>
      </c>
      <c r="O118" s="8">
        <f>COUNTIF(Respostas!$AJ$2:$AJ$87,E118*5)</f>
        <v>1</v>
      </c>
      <c r="P118" s="8">
        <f>F118+H118+J118+L118+N118</f>
        <v>6</v>
      </c>
      <c r="Q118" s="8">
        <f>G118+I118+K118+M118+O118</f>
        <v>4</v>
      </c>
      <c r="R118" s="28">
        <f>IFERROR(((F118*1)+(H118*2)+(J118*3)+(L118*4)+(N118*5))/P118,0)</f>
        <v>4.5</v>
      </c>
      <c r="S118" s="28">
        <f>IFERROR(((G118*1)+(I118*2)+(K118*3)+(M118*4)+(O118*5))/Q118,0)</f>
        <v>4</v>
      </c>
    </row>
    <row r="119" spans="2:20" x14ac:dyDescent="0.25">
      <c r="B119" s="8">
        <v>2</v>
      </c>
      <c r="C119" s="9" t="s">
        <v>83</v>
      </c>
      <c r="D119" s="18">
        <v>101</v>
      </c>
      <c r="E119" s="8">
        <f t="shared" ref="E119:E124" si="136">D119*11</f>
        <v>1111</v>
      </c>
      <c r="F119" s="8">
        <f>COUNTIF(Respostas!$AJ$2:$AJ$87,D119*1)</f>
        <v>0</v>
      </c>
      <c r="G119" s="8">
        <f>COUNTIF(Respostas!$AJ$2:$AJ$87,E119*1)</f>
        <v>0</v>
      </c>
      <c r="H119" s="8">
        <f>COUNTIF(Respostas!$AJ$2:$AJ$87,D119*2)</f>
        <v>0</v>
      </c>
      <c r="I119" s="8">
        <f>COUNTIF(Respostas!$AJ$2:$AJ$87,E119*2)</f>
        <v>0</v>
      </c>
      <c r="J119" s="8">
        <f>COUNTIF(Respostas!$AJ$2:$AJ$87,D119*3)</f>
        <v>0</v>
      </c>
      <c r="K119" s="8">
        <f>COUNTIF(Respostas!$AJ$2:$AJ$87,E119*3)</f>
        <v>1</v>
      </c>
      <c r="L119" s="8">
        <f>COUNTIF(Respostas!$AJ$2:$AJ$87,D119*4)</f>
        <v>1</v>
      </c>
      <c r="M119" s="8">
        <f>COUNTIF(Respostas!$AJ$2:$AJ$87,E119*4)</f>
        <v>1</v>
      </c>
      <c r="N119" s="8">
        <f>COUNTIF(Respostas!$AJ$2:$AJ$87,D119*5)</f>
        <v>2</v>
      </c>
      <c r="O119" s="8">
        <f>COUNTIF(Respostas!$AJ$2:$AJ$87,E119*5)</f>
        <v>0</v>
      </c>
      <c r="P119" s="8">
        <f t="shared" ref="P119:P124" si="137">F119+H119+J119+L119+N119</f>
        <v>3</v>
      </c>
      <c r="Q119" s="8">
        <f t="shared" ref="Q119:Q124" si="138">G119+I119+K119+M119+O119</f>
        <v>2</v>
      </c>
      <c r="R119" s="28">
        <f t="shared" ref="R119:R124" si="139">IFERROR(((F119*1)+(H119*2)+(J119*3)+(L119*4)+(N119*5))/P119,0)</f>
        <v>4.666666666666667</v>
      </c>
      <c r="S119" s="28">
        <f t="shared" ref="S119:S124" si="140">IFERROR(((G119*1)+(I119*2)+(K119*3)+(M119*4)+(O119*5))/Q119,0)</f>
        <v>3.5</v>
      </c>
    </row>
    <row r="120" spans="2:20" x14ac:dyDescent="0.25">
      <c r="B120" s="8">
        <v>3</v>
      </c>
      <c r="C120" s="9" t="s">
        <v>78</v>
      </c>
      <c r="D120" s="18">
        <v>1001</v>
      </c>
      <c r="E120" s="8">
        <f t="shared" si="136"/>
        <v>11011</v>
      </c>
      <c r="F120" s="8">
        <f>COUNTIF(Respostas!$AJ$2:$AJ$87,D120*1)</f>
        <v>0</v>
      </c>
      <c r="G120" s="8">
        <f>COUNTIF(Respostas!$AJ$2:$AJ$87,E120*1)</f>
        <v>0</v>
      </c>
      <c r="H120" s="8">
        <f>COUNTIF(Respostas!$AJ$2:$AJ$87,D120*2)</f>
        <v>0</v>
      </c>
      <c r="I120" s="8">
        <f>COUNTIF(Respostas!$AJ$2:$AJ$87,E120*2)</f>
        <v>0</v>
      </c>
      <c r="J120" s="8">
        <f>COUNTIF(Respostas!$AJ$2:$AJ$87,D120*3)</f>
        <v>1</v>
      </c>
      <c r="K120" s="8">
        <f>COUNTIF(Respostas!$AJ$2:$AJ$87,E120*3)</f>
        <v>1</v>
      </c>
      <c r="L120" s="8">
        <f>COUNTIF(Respostas!$AJ$2:$AJ$87,D120*4)</f>
        <v>9</v>
      </c>
      <c r="M120" s="8">
        <f>COUNTIF(Respostas!$AJ$2:$AJ$87,E120*4)</f>
        <v>3</v>
      </c>
      <c r="N120" s="8">
        <f>COUNTIF(Respostas!$AJ$2:$AJ$87,D120*5)</f>
        <v>3</v>
      </c>
      <c r="O120" s="8">
        <f>COUNTIF(Respostas!$AJ$2:$AJ$87,E120*5)</f>
        <v>0</v>
      </c>
      <c r="P120" s="8">
        <f t="shared" si="137"/>
        <v>13</v>
      </c>
      <c r="Q120" s="8">
        <f t="shared" si="138"/>
        <v>4</v>
      </c>
      <c r="R120" s="28">
        <f t="shared" si="139"/>
        <v>4.1538461538461542</v>
      </c>
      <c r="S120" s="28">
        <f t="shared" si="140"/>
        <v>3.75</v>
      </c>
    </row>
    <row r="121" spans="2:20" x14ac:dyDescent="0.25">
      <c r="B121" s="8">
        <v>4</v>
      </c>
      <c r="C121" s="9" t="s">
        <v>86</v>
      </c>
      <c r="D121" s="18">
        <v>10001</v>
      </c>
      <c r="E121" s="8">
        <f t="shared" si="136"/>
        <v>110011</v>
      </c>
      <c r="F121" s="8">
        <f>COUNTIF(Respostas!$AJ$2:$AJ$87,D121*1)</f>
        <v>0</v>
      </c>
      <c r="G121" s="8">
        <f>COUNTIF(Respostas!$AJ$2:$AJ$87,E121*1)</f>
        <v>0</v>
      </c>
      <c r="H121" s="8">
        <f>COUNTIF(Respostas!$AJ$2:$AJ$87,D121*2)</f>
        <v>0</v>
      </c>
      <c r="I121" s="8">
        <f>COUNTIF(Respostas!$AJ$2:$AJ$87,E121*2)</f>
        <v>0</v>
      </c>
      <c r="J121" s="8">
        <f>COUNTIF(Respostas!$AJ$2:$AJ$87,D121*3)</f>
        <v>0</v>
      </c>
      <c r="K121" s="8">
        <f>COUNTIF(Respostas!$AJ$2:$AJ$87,E121*3)</f>
        <v>2</v>
      </c>
      <c r="L121" s="8">
        <f>COUNTIF(Respostas!$AJ$2:$AJ$87,D121*4)</f>
        <v>0</v>
      </c>
      <c r="M121" s="8">
        <f>COUNTIF(Respostas!$AJ$2:$AJ$87,E121*4)</f>
        <v>10</v>
      </c>
      <c r="N121" s="8">
        <f>COUNTIF(Respostas!$AJ$2:$AJ$87,D121*5)</f>
        <v>0</v>
      </c>
      <c r="O121" s="8">
        <f>COUNTIF(Respostas!$AJ$2:$AJ$87,E121*5)</f>
        <v>1</v>
      </c>
      <c r="P121" s="8">
        <f t="shared" si="137"/>
        <v>0</v>
      </c>
      <c r="Q121" s="8">
        <f t="shared" si="138"/>
        <v>13</v>
      </c>
      <c r="R121" s="28">
        <f t="shared" si="139"/>
        <v>0</v>
      </c>
      <c r="S121" s="28">
        <f t="shared" si="140"/>
        <v>3.9230769230769229</v>
      </c>
    </row>
    <row r="122" spans="2:20" x14ac:dyDescent="0.25">
      <c r="B122" s="8">
        <v>5</v>
      </c>
      <c r="C122" s="17" t="s">
        <v>68</v>
      </c>
      <c r="D122" s="19">
        <v>100001</v>
      </c>
      <c r="E122" s="8">
        <f t="shared" si="136"/>
        <v>1100011</v>
      </c>
      <c r="F122" s="8">
        <f>COUNTIF(Respostas!$AJ$2:$AJ$87,D122*1)</f>
        <v>0</v>
      </c>
      <c r="G122" s="8">
        <f>COUNTIF(Respostas!$AJ$2:$AJ$87,E122*1)</f>
        <v>0</v>
      </c>
      <c r="H122" s="8">
        <f>COUNTIF(Respostas!$AJ$2:$AJ$87,D122*2)</f>
        <v>0</v>
      </c>
      <c r="I122" s="8">
        <f>COUNTIF(Respostas!$AJ$2:$AJ$87,E122*2)</f>
        <v>0</v>
      </c>
      <c r="J122" s="8">
        <f>COUNTIF(Respostas!$AJ$2:$AJ$87,D122*3)</f>
        <v>0</v>
      </c>
      <c r="K122" s="8">
        <f>COUNTIF(Respostas!$AJ$2:$AJ$87,E122*3)</f>
        <v>3</v>
      </c>
      <c r="L122" s="8">
        <f>COUNTIF(Respostas!$AJ$2:$AJ$87,D122*4)</f>
        <v>5</v>
      </c>
      <c r="M122" s="8">
        <f>COUNTIF(Respostas!$AJ$2:$AJ$87,E122*4)</f>
        <v>2</v>
      </c>
      <c r="N122" s="8">
        <f>COUNTIF(Respostas!$AJ$2:$AJ$87,D122*5)</f>
        <v>4</v>
      </c>
      <c r="O122" s="8">
        <f>COUNTIF(Respostas!$AJ$2:$AJ$87,E122*5)</f>
        <v>2</v>
      </c>
      <c r="P122" s="8">
        <f t="shared" si="137"/>
        <v>9</v>
      </c>
      <c r="Q122" s="8">
        <f t="shared" si="138"/>
        <v>7</v>
      </c>
      <c r="R122" s="28">
        <f t="shared" si="139"/>
        <v>4.4444444444444446</v>
      </c>
      <c r="S122" s="28">
        <f t="shared" si="140"/>
        <v>3.8571428571428572</v>
      </c>
    </row>
    <row r="123" spans="2:20" x14ac:dyDescent="0.25">
      <c r="B123" s="8">
        <v>6</v>
      </c>
      <c r="C123" s="9" t="s">
        <v>81</v>
      </c>
      <c r="D123" s="18">
        <v>1000001</v>
      </c>
      <c r="E123" s="8">
        <f t="shared" si="136"/>
        <v>11000011</v>
      </c>
      <c r="F123" s="8">
        <f>COUNTIF(Respostas!$AJ$2:$AJ$87,D123*1)</f>
        <v>0</v>
      </c>
      <c r="G123" s="8">
        <f>COUNTIF(Respostas!$AJ$2:$AJ$87,E123*1)</f>
        <v>0</v>
      </c>
      <c r="H123" s="8">
        <f>COUNTIF(Respostas!$AJ$2:$AJ$87,D123*2)</f>
        <v>0</v>
      </c>
      <c r="I123" s="8">
        <f>COUNTIF(Respostas!$AJ$2:$AJ$87,E123*2)</f>
        <v>0</v>
      </c>
      <c r="J123" s="8">
        <f>COUNTIF(Respostas!$AJ$2:$AJ$87,D123*3)</f>
        <v>1</v>
      </c>
      <c r="K123" s="8">
        <f>COUNTIF(Respostas!$AJ$2:$AJ$87,E123*3)</f>
        <v>0</v>
      </c>
      <c r="L123" s="8">
        <f>COUNTIF(Respostas!$AJ$2:$AJ$87,D123*4)</f>
        <v>3</v>
      </c>
      <c r="M123" s="8">
        <f>COUNTIF(Respostas!$AJ$2:$AJ$87,E123*4)</f>
        <v>3</v>
      </c>
      <c r="N123" s="8">
        <f>COUNTIF(Respostas!$AJ$2:$AJ$87,D123*5)</f>
        <v>3</v>
      </c>
      <c r="O123" s="8">
        <f>COUNTIF(Respostas!$AJ$2:$AJ$87,E123*5)</f>
        <v>2</v>
      </c>
      <c r="P123" s="8">
        <f t="shared" si="137"/>
        <v>7</v>
      </c>
      <c r="Q123" s="8">
        <f t="shared" si="138"/>
        <v>5</v>
      </c>
      <c r="R123" s="28">
        <f t="shared" si="139"/>
        <v>4.2857142857142856</v>
      </c>
      <c r="S123" s="28">
        <f t="shared" si="140"/>
        <v>4.4000000000000004</v>
      </c>
    </row>
    <row r="124" spans="2:20" x14ac:dyDescent="0.25">
      <c r="B124" s="8">
        <v>7</v>
      </c>
      <c r="C124" s="9" t="s">
        <v>82</v>
      </c>
      <c r="D124" s="18">
        <v>100000001</v>
      </c>
      <c r="E124" s="8">
        <f t="shared" si="136"/>
        <v>1100000011</v>
      </c>
      <c r="F124" s="8">
        <f>COUNTIF(Respostas!$AJ$2:$AJ$87,D124*1)</f>
        <v>0</v>
      </c>
      <c r="G124" s="8">
        <f>COUNTIF(Respostas!$AJ$2:$AJ$87,E124*1)</f>
        <v>0</v>
      </c>
      <c r="H124" s="8">
        <f>COUNTIF(Respostas!$AJ$2:$AJ$87,D124*2)</f>
        <v>0</v>
      </c>
      <c r="I124" s="8">
        <f>COUNTIF(Respostas!$AJ$2:$AJ$87,E124*2)</f>
        <v>0</v>
      </c>
      <c r="J124" s="8">
        <f>COUNTIF(Respostas!$AJ$2:$AJ$87,D124*3)</f>
        <v>1</v>
      </c>
      <c r="K124" s="8">
        <f>COUNTIF(Respostas!$AJ$2:$AJ$87,E124*3)</f>
        <v>1</v>
      </c>
      <c r="L124" s="8">
        <f>COUNTIF(Respostas!$AJ$2:$AJ$87,D124*4)</f>
        <v>5</v>
      </c>
      <c r="M124" s="8">
        <f>COUNTIF(Respostas!$AJ$2:$AJ$87,E124*4)</f>
        <v>3</v>
      </c>
      <c r="N124" s="8">
        <f>COUNTIF(Respostas!$AJ$2:$AJ$87,D124*5)</f>
        <v>2</v>
      </c>
      <c r="O124" s="8">
        <f>COUNTIF(Respostas!$AJ$2:$AJ$87,E124*5)</f>
        <v>1</v>
      </c>
      <c r="P124" s="8">
        <f t="shared" si="137"/>
        <v>8</v>
      </c>
      <c r="Q124" s="8">
        <f t="shared" si="138"/>
        <v>5</v>
      </c>
      <c r="R124" s="28">
        <f t="shared" si="139"/>
        <v>4.125</v>
      </c>
      <c r="S124" s="28">
        <f t="shared" si="140"/>
        <v>4</v>
      </c>
    </row>
    <row r="125" spans="2:20" x14ac:dyDescent="0.25">
      <c r="F125" s="14">
        <f>SUM(F118:F124)</f>
        <v>0</v>
      </c>
      <c r="G125" s="14">
        <f t="shared" ref="G125" si="141">SUM(G118:G124)</f>
        <v>0</v>
      </c>
      <c r="H125" s="14">
        <f t="shared" ref="H125" si="142">SUM(H118:H124)</f>
        <v>0</v>
      </c>
      <c r="I125" s="14">
        <f t="shared" ref="I125" si="143">SUM(I118:I124)</f>
        <v>0</v>
      </c>
      <c r="J125" s="14">
        <f t="shared" ref="J125" si="144">SUM(J118:J124)</f>
        <v>3</v>
      </c>
      <c r="K125" s="14">
        <f t="shared" ref="K125" si="145">SUM(K118:K124)</f>
        <v>9</v>
      </c>
      <c r="L125" s="14">
        <f t="shared" ref="L125" si="146">SUM(L118:L124)</f>
        <v>26</v>
      </c>
      <c r="M125" s="14">
        <f t="shared" ref="M125" si="147">SUM(M118:M124)</f>
        <v>24</v>
      </c>
      <c r="N125" s="14">
        <f t="shared" ref="N125" si="148">SUM(N118:N124)</f>
        <v>17</v>
      </c>
      <c r="O125" s="14">
        <f t="shared" ref="O125" si="149">SUM(O118:O124)</f>
        <v>7</v>
      </c>
      <c r="P125" s="14">
        <f t="shared" ref="P125" si="150">SUM(P118:P124)</f>
        <v>46</v>
      </c>
      <c r="Q125" s="14">
        <f t="shared" ref="Q125" si="151">SUM(Q118:Q124)</f>
        <v>40</v>
      </c>
      <c r="R125" s="37">
        <f>AVERAGE(R118:R124)</f>
        <v>3.739381650095936</v>
      </c>
      <c r="S125" s="37">
        <f>AVERAGE(S118:S124)</f>
        <v>3.9186028257456829</v>
      </c>
      <c r="T125" s="27">
        <f>SUM(F125:O125)</f>
        <v>86</v>
      </c>
    </row>
    <row r="127" spans="2:20" x14ac:dyDescent="0.25">
      <c r="B127" s="44" t="s">
        <v>89</v>
      </c>
      <c r="C127" s="45" t="s">
        <v>114</v>
      </c>
      <c r="D127" s="46"/>
      <c r="E127" s="46"/>
      <c r="F127" s="41" t="s">
        <v>75</v>
      </c>
      <c r="G127" s="41"/>
      <c r="H127" s="41" t="s">
        <v>80</v>
      </c>
      <c r="I127" s="41"/>
      <c r="J127" s="41" t="s">
        <v>74</v>
      </c>
      <c r="K127" s="41"/>
      <c r="L127" s="41" t="s">
        <v>73</v>
      </c>
      <c r="M127" s="41"/>
      <c r="N127" s="41" t="s">
        <v>102</v>
      </c>
      <c r="O127" s="41"/>
      <c r="P127" s="41" t="s">
        <v>123</v>
      </c>
      <c r="Q127" s="41"/>
      <c r="R127" s="41" t="s">
        <v>124</v>
      </c>
      <c r="S127" s="41"/>
    </row>
    <row r="128" spans="2:20" x14ac:dyDescent="0.25">
      <c r="B128" s="44"/>
      <c r="C128" s="45"/>
      <c r="D128" s="46"/>
      <c r="E128" s="46"/>
      <c r="F128" s="11" t="s">
        <v>91</v>
      </c>
      <c r="G128" s="11" t="s">
        <v>92</v>
      </c>
      <c r="H128" s="11" t="s">
        <v>91</v>
      </c>
      <c r="I128" s="11" t="s">
        <v>92</v>
      </c>
      <c r="J128" s="11" t="s">
        <v>91</v>
      </c>
      <c r="K128" s="11" t="s">
        <v>92</v>
      </c>
      <c r="L128" s="11" t="s">
        <v>91</v>
      </c>
      <c r="M128" s="11" t="s">
        <v>92</v>
      </c>
      <c r="N128" s="11" t="s">
        <v>91</v>
      </c>
      <c r="O128" s="11" t="s">
        <v>92</v>
      </c>
      <c r="P128" s="11" t="s">
        <v>91</v>
      </c>
      <c r="Q128" s="11" t="s">
        <v>92</v>
      </c>
      <c r="R128" s="11" t="s">
        <v>91</v>
      </c>
      <c r="S128" s="11" t="s">
        <v>92</v>
      </c>
    </row>
    <row r="129" spans="2:20" x14ac:dyDescent="0.25">
      <c r="B129" s="8">
        <v>1</v>
      </c>
      <c r="C129" s="12" t="s">
        <v>84</v>
      </c>
      <c r="D129" s="8">
        <v>1</v>
      </c>
      <c r="E129" s="8">
        <f>D129*11</f>
        <v>11</v>
      </c>
      <c r="F129" s="8">
        <f>COUNTIF(Respostas!$AL$2:$AL$87,D129*1)</f>
        <v>0</v>
      </c>
      <c r="G129" s="8">
        <f>COUNTIF(Respostas!$AL$2:$AL$87,E129*1)</f>
        <v>0</v>
      </c>
      <c r="H129" s="8">
        <f>COUNTIF(Respostas!$AL$2:$AL$87,D129*2)</f>
        <v>0</v>
      </c>
      <c r="I129" s="8">
        <f>COUNTIF(Respostas!$AL$2:$AL$87,E129*2)</f>
        <v>0</v>
      </c>
      <c r="J129" s="8">
        <f>COUNTIF(Respostas!$AL$2:$AL$87,D129*3)</f>
        <v>0</v>
      </c>
      <c r="K129" s="8">
        <f>COUNTIF(Respostas!$AL$2:$AL$87,E129*3)</f>
        <v>2</v>
      </c>
      <c r="L129" s="8">
        <f>COUNTIF(Respostas!$AL$2:$AL$87,D129*4)</f>
        <v>5</v>
      </c>
      <c r="M129" s="8">
        <f>COUNTIF(Respostas!$AL$2:$AL$87,E129*4)</f>
        <v>2</v>
      </c>
      <c r="N129" s="8">
        <f>COUNTIF(Respostas!$AL$2:$AL$87,D129*5)</f>
        <v>1</v>
      </c>
      <c r="O129" s="8">
        <f>COUNTIF(Respostas!$AL$2:$AL$87,E129*5)</f>
        <v>0</v>
      </c>
      <c r="P129" s="8">
        <f>F129+H129+J129+L129+N129</f>
        <v>6</v>
      </c>
      <c r="Q129" s="8">
        <f>G129+I129+K129+M129+O129</f>
        <v>4</v>
      </c>
      <c r="R129" s="28">
        <f>IFERROR(((F129*1)+(H129*2)+(J129*3)+(L129*4)+(N129*5))/P129,0)</f>
        <v>4.166666666666667</v>
      </c>
      <c r="S129" s="28">
        <f>IFERROR(((G129*1)+(I129*2)+(K129*3)+(M129*4)+(O129*5))/Q129,0)</f>
        <v>3.5</v>
      </c>
    </row>
    <row r="130" spans="2:20" x14ac:dyDescent="0.25">
      <c r="B130" s="8">
        <v>2</v>
      </c>
      <c r="C130" s="9" t="s">
        <v>83</v>
      </c>
      <c r="D130" s="18">
        <v>101</v>
      </c>
      <c r="E130" s="8">
        <f t="shared" ref="E130:E135" si="152">D130*11</f>
        <v>1111</v>
      </c>
      <c r="F130" s="8">
        <f>COUNTIF(Respostas!$AL$2:$AL$87,D130*1)</f>
        <v>0</v>
      </c>
      <c r="G130" s="8">
        <f>COUNTIF(Respostas!$AL$2:$AL$87,E130*1)</f>
        <v>0</v>
      </c>
      <c r="H130" s="8">
        <f>COUNTIF(Respostas!$AL$2:$AL$87,D130*2)</f>
        <v>0</v>
      </c>
      <c r="I130" s="8">
        <f>COUNTIF(Respostas!$AL$2:$AL$87,E130*2)</f>
        <v>0</v>
      </c>
      <c r="J130" s="8">
        <f>COUNTIF(Respostas!$AL$2:$AL$87,D130*3)</f>
        <v>1</v>
      </c>
      <c r="K130" s="8">
        <f>COUNTIF(Respostas!$AL$2:$AL$87,E130*3)</f>
        <v>2</v>
      </c>
      <c r="L130" s="8">
        <f>COUNTIF(Respostas!$AL$2:$AL$87,D130*4)</f>
        <v>2</v>
      </c>
      <c r="M130" s="8">
        <f>COUNTIF(Respostas!$AL$2:$AL$87,E130*4)</f>
        <v>0</v>
      </c>
      <c r="N130" s="8">
        <f>COUNTIF(Respostas!$AL$2:$AL$87,D130*5)</f>
        <v>0</v>
      </c>
      <c r="O130" s="8">
        <f>COUNTIF(Respostas!$AL$2:$AL$87,E130*5)</f>
        <v>0</v>
      </c>
      <c r="P130" s="8">
        <f t="shared" ref="P130:P135" si="153">F130+H130+J130+L130+N130</f>
        <v>3</v>
      </c>
      <c r="Q130" s="8">
        <f t="shared" ref="Q130:Q135" si="154">G130+I130+K130+M130+O130</f>
        <v>2</v>
      </c>
      <c r="R130" s="28">
        <f t="shared" ref="R130:R135" si="155">IFERROR(((F130*1)+(H130*2)+(J130*3)+(L130*4)+(N130*5))/P130,0)</f>
        <v>3.6666666666666665</v>
      </c>
      <c r="S130" s="28">
        <f t="shared" ref="S130:S135" si="156">IFERROR(((G130*1)+(I130*2)+(K130*3)+(M130*4)+(O130*5))/Q130,0)</f>
        <v>3</v>
      </c>
    </row>
    <row r="131" spans="2:20" x14ac:dyDescent="0.25">
      <c r="B131" s="8">
        <v>3</v>
      </c>
      <c r="C131" s="9" t="s">
        <v>78</v>
      </c>
      <c r="D131" s="18">
        <v>1001</v>
      </c>
      <c r="E131" s="8">
        <f t="shared" si="152"/>
        <v>11011</v>
      </c>
      <c r="F131" s="8">
        <f>COUNTIF(Respostas!$AL$2:$AL$87,D131*1)</f>
        <v>0</v>
      </c>
      <c r="G131" s="8">
        <f>COUNTIF(Respostas!$AL$2:$AL$87,E131*1)</f>
        <v>0</v>
      </c>
      <c r="H131" s="8">
        <f>COUNTIF(Respostas!$AL$2:$AL$87,D131*2)</f>
        <v>2</v>
      </c>
      <c r="I131" s="8">
        <f>COUNTIF(Respostas!$AL$2:$AL$87,E131*2)</f>
        <v>0</v>
      </c>
      <c r="J131" s="8">
        <f>COUNTIF(Respostas!$AL$2:$AL$87,D131*3)</f>
        <v>5</v>
      </c>
      <c r="K131" s="8">
        <f>COUNTIF(Respostas!$AL$2:$AL$87,E131*3)</f>
        <v>1</v>
      </c>
      <c r="L131" s="8">
        <f>COUNTIF(Respostas!$AL$2:$AL$87,D131*4)</f>
        <v>6</v>
      </c>
      <c r="M131" s="8">
        <f>COUNTIF(Respostas!$AL$2:$AL$87,E131*4)</f>
        <v>2</v>
      </c>
      <c r="N131" s="8">
        <f>COUNTIF(Respostas!$AL$2:$AL$87,D131*5)</f>
        <v>0</v>
      </c>
      <c r="O131" s="8">
        <f>COUNTIF(Respostas!$AL$2:$AL$87,E131*5)</f>
        <v>1</v>
      </c>
      <c r="P131" s="8">
        <f t="shared" si="153"/>
        <v>13</v>
      </c>
      <c r="Q131" s="8">
        <f t="shared" si="154"/>
        <v>4</v>
      </c>
      <c r="R131" s="28">
        <f t="shared" si="155"/>
        <v>3.3076923076923075</v>
      </c>
      <c r="S131" s="28">
        <f t="shared" si="156"/>
        <v>4</v>
      </c>
    </row>
    <row r="132" spans="2:20" x14ac:dyDescent="0.25">
      <c r="B132" s="8">
        <v>4</v>
      </c>
      <c r="C132" s="9" t="s">
        <v>86</v>
      </c>
      <c r="D132" s="18">
        <v>10001</v>
      </c>
      <c r="E132" s="8">
        <f t="shared" si="152"/>
        <v>110011</v>
      </c>
      <c r="F132" s="8">
        <f>COUNTIF(Respostas!$AL$2:$AL$87,D132*1)</f>
        <v>0</v>
      </c>
      <c r="G132" s="8">
        <f>COUNTIF(Respostas!$AL$2:$AL$87,E132*1)</f>
        <v>0</v>
      </c>
      <c r="H132" s="8">
        <f>COUNTIF(Respostas!$AL$2:$AL$87,D132*2)</f>
        <v>0</v>
      </c>
      <c r="I132" s="8">
        <f>COUNTIF(Respostas!$AL$2:$AL$87,E132*2)</f>
        <v>1</v>
      </c>
      <c r="J132" s="8">
        <f>COUNTIF(Respostas!$AL$2:$AL$87,D132*3)</f>
        <v>0</v>
      </c>
      <c r="K132" s="8">
        <f>COUNTIF(Respostas!$AL$2:$AL$87,E132*3)</f>
        <v>3</v>
      </c>
      <c r="L132" s="8">
        <f>COUNTIF(Respostas!$AL$2:$AL$87,D132*4)</f>
        <v>0</v>
      </c>
      <c r="M132" s="8">
        <f>COUNTIF(Respostas!$AL$2:$AL$87,E132*4)</f>
        <v>8</v>
      </c>
      <c r="N132" s="8">
        <f>COUNTIF(Respostas!$AL$2:$AL$87,D132*5)</f>
        <v>0</v>
      </c>
      <c r="O132" s="8">
        <f>COUNTIF(Respostas!$AL$2:$AL$87,E132*5)</f>
        <v>1</v>
      </c>
      <c r="P132" s="8">
        <f t="shared" si="153"/>
        <v>0</v>
      </c>
      <c r="Q132" s="8">
        <f t="shared" si="154"/>
        <v>13</v>
      </c>
      <c r="R132" s="28">
        <f t="shared" si="155"/>
        <v>0</v>
      </c>
      <c r="S132" s="28">
        <f t="shared" si="156"/>
        <v>3.6923076923076925</v>
      </c>
    </row>
    <row r="133" spans="2:20" x14ac:dyDescent="0.25">
      <c r="B133" s="8">
        <v>5</v>
      </c>
      <c r="C133" s="17" t="s">
        <v>68</v>
      </c>
      <c r="D133" s="19">
        <v>100001</v>
      </c>
      <c r="E133" s="8">
        <f t="shared" si="152"/>
        <v>1100011</v>
      </c>
      <c r="F133" s="8">
        <f>COUNTIF(Respostas!$AL$2:$AL$87,D133*1)</f>
        <v>0</v>
      </c>
      <c r="G133" s="8">
        <f>COUNTIF(Respostas!$AL$2:$AL$87,E133*1)</f>
        <v>0</v>
      </c>
      <c r="H133" s="8">
        <f>COUNTIF(Respostas!$AL$2:$AL$87,D133*2)</f>
        <v>1</v>
      </c>
      <c r="I133" s="8">
        <f>COUNTIF(Respostas!$AL$2:$AL$87,E133*2)</f>
        <v>1</v>
      </c>
      <c r="J133" s="8">
        <f>COUNTIF(Respostas!$AL$2:$AL$87,D133*3)</f>
        <v>1</v>
      </c>
      <c r="K133" s="8">
        <f>COUNTIF(Respostas!$AL$2:$AL$87,E133*3)</f>
        <v>2</v>
      </c>
      <c r="L133" s="8">
        <f>COUNTIF(Respostas!$AL$2:$AL$87,D133*4)</f>
        <v>5</v>
      </c>
      <c r="M133" s="8">
        <f>COUNTIF(Respostas!$AL$2:$AL$87,E133*4)</f>
        <v>2</v>
      </c>
      <c r="N133" s="8">
        <f>COUNTIF(Respostas!$AL$2:$AL$87,D133*5)</f>
        <v>2</v>
      </c>
      <c r="O133" s="8">
        <f>COUNTIF(Respostas!$AL$2:$AL$87,E133*5)</f>
        <v>2</v>
      </c>
      <c r="P133" s="8">
        <f t="shared" si="153"/>
        <v>9</v>
      </c>
      <c r="Q133" s="8">
        <f t="shared" si="154"/>
        <v>7</v>
      </c>
      <c r="R133" s="28">
        <f t="shared" si="155"/>
        <v>3.8888888888888888</v>
      </c>
      <c r="S133" s="28">
        <f t="shared" si="156"/>
        <v>3.7142857142857144</v>
      </c>
    </row>
    <row r="134" spans="2:20" x14ac:dyDescent="0.25">
      <c r="B134" s="8">
        <v>6</v>
      </c>
      <c r="C134" s="9" t="s">
        <v>81</v>
      </c>
      <c r="D134" s="18">
        <v>1000001</v>
      </c>
      <c r="E134" s="8">
        <f t="shared" si="152"/>
        <v>11000011</v>
      </c>
      <c r="F134" s="8">
        <f>COUNTIF(Respostas!$AL$2:$AL$87,D134*1)</f>
        <v>1</v>
      </c>
      <c r="G134" s="8">
        <f>COUNTIF(Respostas!$AL$2:$AL$87,E134*1)</f>
        <v>1</v>
      </c>
      <c r="H134" s="8">
        <f>COUNTIF(Respostas!$AL$2:$AL$87,D134*2)</f>
        <v>0</v>
      </c>
      <c r="I134" s="8">
        <f>COUNTIF(Respostas!$AL$2:$AL$87,E134*2)</f>
        <v>1</v>
      </c>
      <c r="J134" s="8">
        <f>COUNTIF(Respostas!$AL$2:$AL$87,D134*3)</f>
        <v>0</v>
      </c>
      <c r="K134" s="8">
        <f>COUNTIF(Respostas!$AL$2:$AL$87,E134*3)</f>
        <v>0</v>
      </c>
      <c r="L134" s="8">
        <f>COUNTIF(Respostas!$AL$2:$AL$87,D134*4)</f>
        <v>5</v>
      </c>
      <c r="M134" s="8">
        <f>COUNTIF(Respostas!$AL$2:$AL$87,E134*4)</f>
        <v>2</v>
      </c>
      <c r="N134" s="8">
        <f>COUNTIF(Respostas!$AL$2:$AL$87,D134*5)</f>
        <v>1</v>
      </c>
      <c r="O134" s="8">
        <f>COUNTIF(Respostas!$AL$2:$AL$87,E134*5)</f>
        <v>1</v>
      </c>
      <c r="P134" s="8">
        <f t="shared" si="153"/>
        <v>7</v>
      </c>
      <c r="Q134" s="8">
        <f t="shared" si="154"/>
        <v>5</v>
      </c>
      <c r="R134" s="28">
        <f t="shared" si="155"/>
        <v>3.7142857142857144</v>
      </c>
      <c r="S134" s="28">
        <f t="shared" si="156"/>
        <v>3.2</v>
      </c>
    </row>
    <row r="135" spans="2:20" x14ac:dyDescent="0.25">
      <c r="B135" s="8">
        <v>7</v>
      </c>
      <c r="C135" s="9" t="s">
        <v>82</v>
      </c>
      <c r="D135" s="18">
        <v>100000001</v>
      </c>
      <c r="E135" s="8">
        <f t="shared" si="152"/>
        <v>1100000011</v>
      </c>
      <c r="F135" s="8">
        <f>COUNTIF(Respostas!$AL$2:$AL$87,D135*1)</f>
        <v>0</v>
      </c>
      <c r="G135" s="8">
        <f>COUNTIF(Respostas!$AL$2:$AL$87,E135*1)</f>
        <v>0</v>
      </c>
      <c r="H135" s="8">
        <f>COUNTIF(Respostas!$AL$2:$AL$87,D135*2)</f>
        <v>0</v>
      </c>
      <c r="I135" s="8">
        <f>COUNTIF(Respostas!$AL$2:$AL$87,E135*2)</f>
        <v>0</v>
      </c>
      <c r="J135" s="8">
        <f>COUNTIF(Respostas!$AL$2:$AL$87,D135*3)</f>
        <v>2</v>
      </c>
      <c r="K135" s="8">
        <f>COUNTIF(Respostas!$AL$2:$AL$87,E135*3)</f>
        <v>1</v>
      </c>
      <c r="L135" s="8">
        <f>COUNTIF(Respostas!$AL$2:$AL$87,D135*4)</f>
        <v>4</v>
      </c>
      <c r="M135" s="8">
        <f>COUNTIF(Respostas!$AL$2:$AL$87,E135*4)</f>
        <v>2</v>
      </c>
      <c r="N135" s="8">
        <f>COUNTIF(Respostas!$AL$2:$AL$87,D135*5)</f>
        <v>2</v>
      </c>
      <c r="O135" s="8">
        <f>COUNTIF(Respostas!$AL$2:$AL$87,E135*5)</f>
        <v>2</v>
      </c>
      <c r="P135" s="8">
        <f t="shared" si="153"/>
        <v>8</v>
      </c>
      <c r="Q135" s="8">
        <f t="shared" si="154"/>
        <v>5</v>
      </c>
      <c r="R135" s="28">
        <f t="shared" si="155"/>
        <v>4</v>
      </c>
      <c r="S135" s="28">
        <f t="shared" si="156"/>
        <v>4.2</v>
      </c>
    </row>
    <row r="136" spans="2:20" x14ac:dyDescent="0.25">
      <c r="F136" s="14">
        <f>SUM(F129:F135)</f>
        <v>1</v>
      </c>
      <c r="G136" s="14">
        <f t="shared" ref="G136" si="157">SUM(G129:G135)</f>
        <v>1</v>
      </c>
      <c r="H136" s="14">
        <f t="shared" ref="H136" si="158">SUM(H129:H135)</f>
        <v>3</v>
      </c>
      <c r="I136" s="14">
        <f t="shared" ref="I136" si="159">SUM(I129:I135)</f>
        <v>3</v>
      </c>
      <c r="J136" s="14">
        <f t="shared" ref="J136" si="160">SUM(J129:J135)</f>
        <v>9</v>
      </c>
      <c r="K136" s="14">
        <f t="shared" ref="K136" si="161">SUM(K129:K135)</f>
        <v>11</v>
      </c>
      <c r="L136" s="14">
        <f t="shared" ref="L136" si="162">SUM(L129:L135)</f>
        <v>27</v>
      </c>
      <c r="M136" s="14">
        <f t="shared" ref="M136" si="163">SUM(M129:M135)</f>
        <v>18</v>
      </c>
      <c r="N136" s="14">
        <f t="shared" ref="N136" si="164">SUM(N129:N135)</f>
        <v>6</v>
      </c>
      <c r="O136" s="14">
        <f t="shared" ref="O136" si="165">SUM(O129:O135)</f>
        <v>7</v>
      </c>
      <c r="P136" s="14">
        <f t="shared" ref="P136" si="166">SUM(P129:P135)</f>
        <v>46</v>
      </c>
      <c r="Q136" s="14">
        <f t="shared" ref="Q136" si="167">SUM(Q129:Q135)</f>
        <v>40</v>
      </c>
      <c r="R136" s="37">
        <f>AVERAGE(R129:R135)</f>
        <v>3.249171463457178</v>
      </c>
      <c r="S136" s="37">
        <f>AVERAGE(S129:S135)</f>
        <v>3.6152276295133441</v>
      </c>
      <c r="T136" s="27">
        <f>SUM(F136:O136)</f>
        <v>86</v>
      </c>
    </row>
    <row r="138" spans="2:20" x14ac:dyDescent="0.25">
      <c r="B138" s="44" t="s">
        <v>89</v>
      </c>
      <c r="C138" s="45" t="s">
        <v>115</v>
      </c>
      <c r="D138" s="46"/>
      <c r="E138" s="46"/>
      <c r="F138" s="41" t="s">
        <v>75</v>
      </c>
      <c r="G138" s="41"/>
      <c r="H138" s="41" t="s">
        <v>80</v>
      </c>
      <c r="I138" s="41"/>
      <c r="J138" s="41" t="s">
        <v>74</v>
      </c>
      <c r="K138" s="41"/>
      <c r="L138" s="41" t="s">
        <v>73</v>
      </c>
      <c r="M138" s="41"/>
      <c r="N138" s="41" t="s">
        <v>102</v>
      </c>
      <c r="O138" s="41"/>
      <c r="P138" s="41" t="s">
        <v>123</v>
      </c>
      <c r="Q138" s="41"/>
      <c r="R138" s="41" t="s">
        <v>124</v>
      </c>
      <c r="S138" s="41"/>
    </row>
    <row r="139" spans="2:20" x14ac:dyDescent="0.25">
      <c r="B139" s="44"/>
      <c r="C139" s="45"/>
      <c r="D139" s="46"/>
      <c r="E139" s="46"/>
      <c r="F139" s="11" t="s">
        <v>91</v>
      </c>
      <c r="G139" s="11" t="s">
        <v>92</v>
      </c>
      <c r="H139" s="11" t="s">
        <v>91</v>
      </c>
      <c r="I139" s="11" t="s">
        <v>92</v>
      </c>
      <c r="J139" s="11" t="s">
        <v>91</v>
      </c>
      <c r="K139" s="11" t="s">
        <v>92</v>
      </c>
      <c r="L139" s="11" t="s">
        <v>91</v>
      </c>
      <c r="M139" s="11" t="s">
        <v>92</v>
      </c>
      <c r="N139" s="11" t="s">
        <v>91</v>
      </c>
      <c r="O139" s="11" t="s">
        <v>92</v>
      </c>
      <c r="P139" s="11" t="s">
        <v>91</v>
      </c>
      <c r="Q139" s="11" t="s">
        <v>92</v>
      </c>
      <c r="R139" s="11" t="s">
        <v>91</v>
      </c>
      <c r="S139" s="11" t="s">
        <v>92</v>
      </c>
    </row>
    <row r="140" spans="2:20" x14ac:dyDescent="0.25">
      <c r="B140" s="8">
        <v>1</v>
      </c>
      <c r="C140" s="12" t="s">
        <v>84</v>
      </c>
      <c r="D140" s="8">
        <v>1</v>
      </c>
      <c r="E140" s="8">
        <f>D140*11</f>
        <v>11</v>
      </c>
      <c r="F140" s="8">
        <f>COUNTIF(Respostas!$AN$2:$AN$87,D140*1)</f>
        <v>0</v>
      </c>
      <c r="G140" s="8">
        <f>COUNTIF(Respostas!$AN$2:$AN$87,E140*1)</f>
        <v>0</v>
      </c>
      <c r="H140" s="8">
        <f>COUNTIF(Respostas!$AN$2:$AN$87,D140*2)</f>
        <v>0</v>
      </c>
      <c r="I140" s="8">
        <f>COUNTIF(Respostas!$AN$2:$AN$87,E140*2)</f>
        <v>0</v>
      </c>
      <c r="J140" s="8">
        <f>COUNTIF(Respostas!$AN$2:$AN$87,D140*3)</f>
        <v>1</v>
      </c>
      <c r="K140" s="8">
        <f>COUNTIF(Respostas!$AN$2:$AN$87,E140*3)</f>
        <v>1</v>
      </c>
      <c r="L140" s="8">
        <f>COUNTIF(Respostas!$AN$2:$AN$87,D140*4)</f>
        <v>2</v>
      </c>
      <c r="M140" s="8">
        <f>COUNTIF(Respostas!$AN$2:$AN$87,E140*4)</f>
        <v>2</v>
      </c>
      <c r="N140" s="8">
        <f>COUNTIF(Respostas!$AN$2:$AN$87,D140*5)</f>
        <v>3</v>
      </c>
      <c r="O140" s="8">
        <f>COUNTIF(Respostas!$AN$2:$AN$87,E140*5)</f>
        <v>1</v>
      </c>
      <c r="P140" s="8">
        <f>F140+H140+J140+L140+N140</f>
        <v>6</v>
      </c>
      <c r="Q140" s="8">
        <f>G140+I140+K140+M140+O140</f>
        <v>4</v>
      </c>
      <c r="R140" s="28">
        <f>IFERROR(((F140*1)+(H140*2)+(J140*3)+(L140*4)+(N140*5))/P140,0)</f>
        <v>4.333333333333333</v>
      </c>
      <c r="S140" s="28">
        <f>IFERROR(((G140*1)+(I140*2)+(K140*3)+(M140*4)+(O140*5))/Q140,0)</f>
        <v>4</v>
      </c>
    </row>
    <row r="141" spans="2:20" x14ac:dyDescent="0.25">
      <c r="B141" s="8">
        <v>2</v>
      </c>
      <c r="C141" s="9" t="s">
        <v>83</v>
      </c>
      <c r="D141" s="18">
        <v>101</v>
      </c>
      <c r="E141" s="8">
        <f t="shared" ref="E141:E146" si="168">D141*11</f>
        <v>1111</v>
      </c>
      <c r="F141" s="8">
        <f>COUNTIF(Respostas!$AN$2:$AN$87,D141*1)</f>
        <v>0</v>
      </c>
      <c r="G141" s="8">
        <f>COUNTIF(Respostas!$AN$2:$AN$87,E141*1)</f>
        <v>0</v>
      </c>
      <c r="H141" s="8">
        <f>COUNTIF(Respostas!$AN$2:$AN$87,D141*2)</f>
        <v>0</v>
      </c>
      <c r="I141" s="8">
        <f>COUNTIF(Respostas!$AN$2:$AN$87,E141*2)</f>
        <v>0</v>
      </c>
      <c r="J141" s="8">
        <f>COUNTIF(Respostas!$AN$2:$AN$87,D141*3)</f>
        <v>0</v>
      </c>
      <c r="K141" s="8">
        <f>COUNTIF(Respostas!$AN$2:$AN$87,E141*3)</f>
        <v>0</v>
      </c>
      <c r="L141" s="8">
        <f>COUNTIF(Respostas!$AN$2:$AN$87,D141*4)</f>
        <v>1</v>
      </c>
      <c r="M141" s="8">
        <f>COUNTIF(Respostas!$AN$2:$AN$87,E141*4)</f>
        <v>2</v>
      </c>
      <c r="N141" s="8">
        <f>COUNTIF(Respostas!$AN$2:$AN$87,D141*5)</f>
        <v>2</v>
      </c>
      <c r="O141" s="8">
        <f>COUNTIF(Respostas!$AN$2:$AN$87,E141*5)</f>
        <v>0</v>
      </c>
      <c r="P141" s="8">
        <f t="shared" ref="P141:P146" si="169">F141+H141+J141+L141+N141</f>
        <v>3</v>
      </c>
      <c r="Q141" s="8">
        <f t="shared" ref="Q141:Q146" si="170">G141+I141+K141+M141+O141</f>
        <v>2</v>
      </c>
      <c r="R141" s="28">
        <f t="shared" ref="R141:R146" si="171">IFERROR(((F141*1)+(H141*2)+(J141*3)+(L141*4)+(N141*5))/P141,0)</f>
        <v>4.666666666666667</v>
      </c>
      <c r="S141" s="28">
        <f t="shared" ref="S141:S146" si="172">IFERROR(((G141*1)+(I141*2)+(K141*3)+(M141*4)+(O141*5))/Q141,0)</f>
        <v>4</v>
      </c>
    </row>
    <row r="142" spans="2:20" x14ac:dyDescent="0.25">
      <c r="B142" s="8">
        <v>3</v>
      </c>
      <c r="C142" s="9" t="s">
        <v>78</v>
      </c>
      <c r="D142" s="18">
        <v>1001</v>
      </c>
      <c r="E142" s="8">
        <f t="shared" si="168"/>
        <v>11011</v>
      </c>
      <c r="F142" s="8">
        <f>COUNTIF(Respostas!$AN$2:$AN$87,D142*1)</f>
        <v>0</v>
      </c>
      <c r="G142" s="8">
        <f>COUNTIF(Respostas!$AN$2:$AN$87,E142*1)</f>
        <v>0</v>
      </c>
      <c r="H142" s="8">
        <f>COUNTIF(Respostas!$AN$2:$AN$87,D142*2)</f>
        <v>0</v>
      </c>
      <c r="I142" s="8">
        <f>COUNTIF(Respostas!$AN$2:$AN$87,E142*2)</f>
        <v>0</v>
      </c>
      <c r="J142" s="8">
        <f>COUNTIF(Respostas!$AN$2:$AN$87,D142*3)</f>
        <v>4</v>
      </c>
      <c r="K142" s="8">
        <f>COUNTIF(Respostas!$AN$2:$AN$87,E142*3)</f>
        <v>0</v>
      </c>
      <c r="L142" s="8">
        <f>COUNTIF(Respostas!$AN$2:$AN$87,D142*4)</f>
        <v>4</v>
      </c>
      <c r="M142" s="8">
        <f>COUNTIF(Respostas!$AN$2:$AN$87,E142*4)</f>
        <v>2</v>
      </c>
      <c r="N142" s="8">
        <f>COUNTIF(Respostas!$AN$2:$AN$87,D142*5)</f>
        <v>5</v>
      </c>
      <c r="O142" s="8">
        <f>COUNTIF(Respostas!$AN$2:$AN$87,E142*5)</f>
        <v>2</v>
      </c>
      <c r="P142" s="8">
        <f t="shared" si="169"/>
        <v>13</v>
      </c>
      <c r="Q142" s="8">
        <f t="shared" si="170"/>
        <v>4</v>
      </c>
      <c r="R142" s="28">
        <f t="shared" si="171"/>
        <v>4.0769230769230766</v>
      </c>
      <c r="S142" s="28">
        <f t="shared" si="172"/>
        <v>4.5</v>
      </c>
    </row>
    <row r="143" spans="2:20" x14ac:dyDescent="0.25">
      <c r="B143" s="8">
        <v>4</v>
      </c>
      <c r="C143" s="9" t="s">
        <v>86</v>
      </c>
      <c r="D143" s="18">
        <v>10001</v>
      </c>
      <c r="E143" s="8">
        <f t="shared" si="168"/>
        <v>110011</v>
      </c>
      <c r="F143" s="8">
        <f>COUNTIF(Respostas!$AN$2:$AN$87,D143*1)</f>
        <v>0</v>
      </c>
      <c r="G143" s="8">
        <f>COUNTIF(Respostas!$AN$2:$AN$87,E143*1)</f>
        <v>0</v>
      </c>
      <c r="H143" s="8">
        <f>COUNTIF(Respostas!$AN$2:$AN$87,D143*2)</f>
        <v>0</v>
      </c>
      <c r="I143" s="8">
        <f>COUNTIF(Respostas!$AN$2:$AN$87,E143*2)</f>
        <v>0</v>
      </c>
      <c r="J143" s="8">
        <f>COUNTIF(Respostas!$AN$2:$AN$87,D143*3)</f>
        <v>0</v>
      </c>
      <c r="K143" s="8">
        <f>COUNTIF(Respostas!$AN$2:$AN$87,E143*3)</f>
        <v>2</v>
      </c>
      <c r="L143" s="8">
        <f>COUNTIF(Respostas!$AN$2:$AN$87,D143*4)</f>
        <v>0</v>
      </c>
      <c r="M143" s="8">
        <f>COUNTIF(Respostas!$AN$2:$AN$87,E143*4)</f>
        <v>7</v>
      </c>
      <c r="N143" s="8">
        <f>COUNTIF(Respostas!$AN$2:$AN$87,D143*5)</f>
        <v>0</v>
      </c>
      <c r="O143" s="8">
        <f>COUNTIF(Respostas!$AN$2:$AN$87,E143*5)</f>
        <v>4</v>
      </c>
      <c r="P143" s="8">
        <f t="shared" si="169"/>
        <v>0</v>
      </c>
      <c r="Q143" s="8">
        <f t="shared" si="170"/>
        <v>13</v>
      </c>
      <c r="R143" s="28">
        <f t="shared" si="171"/>
        <v>0</v>
      </c>
      <c r="S143" s="28">
        <f t="shared" si="172"/>
        <v>4.1538461538461542</v>
      </c>
    </row>
    <row r="144" spans="2:20" x14ac:dyDescent="0.25">
      <c r="B144" s="8">
        <v>5</v>
      </c>
      <c r="C144" s="17" t="s">
        <v>68</v>
      </c>
      <c r="D144" s="19">
        <v>100001</v>
      </c>
      <c r="E144" s="8">
        <f t="shared" si="168"/>
        <v>1100011</v>
      </c>
      <c r="F144" s="8">
        <f>COUNTIF(Respostas!$AN$2:$AN$87,D144*1)</f>
        <v>0</v>
      </c>
      <c r="G144" s="8">
        <f>COUNTIF(Respostas!$AN$2:$AN$87,E144*1)</f>
        <v>0</v>
      </c>
      <c r="H144" s="8">
        <f>COUNTIF(Respostas!$AN$2:$AN$87,D144*2)</f>
        <v>0</v>
      </c>
      <c r="I144" s="8">
        <f>COUNTIF(Respostas!$AN$2:$AN$87,E144*2)</f>
        <v>0</v>
      </c>
      <c r="J144" s="8">
        <f>COUNTIF(Respostas!$AN$2:$AN$87,D144*3)</f>
        <v>1</v>
      </c>
      <c r="K144" s="8">
        <f>COUNTIF(Respostas!$AN$2:$AN$87,E144*3)</f>
        <v>2</v>
      </c>
      <c r="L144" s="8">
        <f>COUNTIF(Respostas!$AN$2:$AN$87,D144*4)</f>
        <v>3</v>
      </c>
      <c r="M144" s="8">
        <f>COUNTIF(Respostas!$AN$2:$AN$87,E144*4)</f>
        <v>2</v>
      </c>
      <c r="N144" s="8">
        <f>COUNTIF(Respostas!$AN$2:$AN$87,D144*5)</f>
        <v>5</v>
      </c>
      <c r="O144" s="8">
        <f>COUNTIF(Respostas!$AN$2:$AN$87,E144*5)</f>
        <v>3</v>
      </c>
      <c r="P144" s="8">
        <f t="shared" si="169"/>
        <v>9</v>
      </c>
      <c r="Q144" s="8">
        <f t="shared" si="170"/>
        <v>7</v>
      </c>
      <c r="R144" s="28">
        <f t="shared" si="171"/>
        <v>4.4444444444444446</v>
      </c>
      <c r="S144" s="28">
        <f t="shared" si="172"/>
        <v>4.1428571428571432</v>
      </c>
    </row>
    <row r="145" spans="2:20" x14ac:dyDescent="0.25">
      <c r="B145" s="8">
        <v>6</v>
      </c>
      <c r="C145" s="9" t="s">
        <v>81</v>
      </c>
      <c r="D145" s="18">
        <v>1000001</v>
      </c>
      <c r="E145" s="8">
        <f t="shared" si="168"/>
        <v>11000011</v>
      </c>
      <c r="F145" s="8">
        <f>COUNTIF(Respostas!$AN$2:$AN$87,D145*1)</f>
        <v>0</v>
      </c>
      <c r="G145" s="8">
        <f>COUNTIF(Respostas!$AN$2:$AN$87,E145*1)</f>
        <v>0</v>
      </c>
      <c r="H145" s="8">
        <f>COUNTIF(Respostas!$AN$2:$AN$87,D145*2)</f>
        <v>0</v>
      </c>
      <c r="I145" s="8">
        <f>COUNTIF(Respostas!$AN$2:$AN$87,E145*2)</f>
        <v>0</v>
      </c>
      <c r="J145" s="8">
        <f>COUNTIF(Respostas!$AN$2:$AN$87,D145*3)</f>
        <v>0</v>
      </c>
      <c r="K145" s="8">
        <f>COUNTIF(Respostas!$AN$2:$AN$87,E145*3)</f>
        <v>0</v>
      </c>
      <c r="L145" s="8">
        <f>COUNTIF(Respostas!$AN$2:$AN$87,D145*4)</f>
        <v>5</v>
      </c>
      <c r="M145" s="8">
        <f>COUNTIF(Respostas!$AN$2:$AN$87,E145*4)</f>
        <v>2</v>
      </c>
      <c r="N145" s="8">
        <f>COUNTIF(Respostas!$AN$2:$AN$87,D145*5)</f>
        <v>2</v>
      </c>
      <c r="O145" s="8">
        <f>COUNTIF(Respostas!$AN$2:$AN$87,E145*5)</f>
        <v>3</v>
      </c>
      <c r="P145" s="8">
        <f t="shared" si="169"/>
        <v>7</v>
      </c>
      <c r="Q145" s="8">
        <f t="shared" si="170"/>
        <v>5</v>
      </c>
      <c r="R145" s="28">
        <f t="shared" si="171"/>
        <v>4.2857142857142856</v>
      </c>
      <c r="S145" s="28">
        <f t="shared" si="172"/>
        <v>4.5999999999999996</v>
      </c>
    </row>
    <row r="146" spans="2:20" x14ac:dyDescent="0.25">
      <c r="B146" s="8">
        <v>7</v>
      </c>
      <c r="C146" s="9" t="s">
        <v>82</v>
      </c>
      <c r="D146" s="18">
        <v>100000001</v>
      </c>
      <c r="E146" s="8">
        <f t="shared" si="168"/>
        <v>1100000011</v>
      </c>
      <c r="F146" s="8">
        <f>COUNTIF(Respostas!$AN$2:$AN$87,D146*1)</f>
        <v>0</v>
      </c>
      <c r="G146" s="8">
        <f>COUNTIF(Respostas!$AN$2:$AN$87,E146*1)</f>
        <v>0</v>
      </c>
      <c r="H146" s="8">
        <f>COUNTIF(Respostas!$AN$2:$AN$87,D146*2)</f>
        <v>0</v>
      </c>
      <c r="I146" s="8">
        <f>COUNTIF(Respostas!$AN$2:$AN$87,E146*2)</f>
        <v>1</v>
      </c>
      <c r="J146" s="8">
        <f>COUNTIF(Respostas!$AN$2:$AN$87,D146*3)</f>
        <v>0</v>
      </c>
      <c r="K146" s="8">
        <f>COUNTIF(Respostas!$AN$2:$AN$87,E146*3)</f>
        <v>0</v>
      </c>
      <c r="L146" s="8">
        <f>COUNTIF(Respostas!$AN$2:$AN$87,D146*4)</f>
        <v>2</v>
      </c>
      <c r="M146" s="8">
        <f>COUNTIF(Respostas!$AN$2:$AN$87,E146*4)</f>
        <v>2</v>
      </c>
      <c r="N146" s="8">
        <f>COUNTIF(Respostas!$AN$2:$AN$87,D146*5)</f>
        <v>6</v>
      </c>
      <c r="O146" s="8">
        <f>COUNTIF(Respostas!$AN$2:$AN$87,E146*5)</f>
        <v>2</v>
      </c>
      <c r="P146" s="8">
        <f t="shared" si="169"/>
        <v>8</v>
      </c>
      <c r="Q146" s="8">
        <f t="shared" si="170"/>
        <v>5</v>
      </c>
      <c r="R146" s="28">
        <f t="shared" si="171"/>
        <v>4.75</v>
      </c>
      <c r="S146" s="28">
        <f t="shared" si="172"/>
        <v>4</v>
      </c>
    </row>
    <row r="147" spans="2:20" x14ac:dyDescent="0.25">
      <c r="F147" s="14">
        <f>SUM(F140:F146)</f>
        <v>0</v>
      </c>
      <c r="G147" s="14">
        <f t="shared" ref="G147" si="173">SUM(G140:G146)</f>
        <v>0</v>
      </c>
      <c r="H147" s="14">
        <f t="shared" ref="H147" si="174">SUM(H140:H146)</f>
        <v>0</v>
      </c>
      <c r="I147" s="14">
        <f t="shared" ref="I147" si="175">SUM(I140:I146)</f>
        <v>1</v>
      </c>
      <c r="J147" s="14">
        <f t="shared" ref="J147" si="176">SUM(J140:J146)</f>
        <v>6</v>
      </c>
      <c r="K147" s="14">
        <f t="shared" ref="K147" si="177">SUM(K140:K146)</f>
        <v>5</v>
      </c>
      <c r="L147" s="14">
        <f t="shared" ref="L147" si="178">SUM(L140:L146)</f>
        <v>17</v>
      </c>
      <c r="M147" s="14">
        <f t="shared" ref="M147" si="179">SUM(M140:M146)</f>
        <v>19</v>
      </c>
      <c r="N147" s="14">
        <f t="shared" ref="N147" si="180">SUM(N140:N146)</f>
        <v>23</v>
      </c>
      <c r="O147" s="14">
        <f t="shared" ref="O147" si="181">SUM(O140:O146)</f>
        <v>15</v>
      </c>
      <c r="P147" s="14">
        <f t="shared" ref="P147" si="182">SUM(P140:P146)</f>
        <v>46</v>
      </c>
      <c r="Q147" s="14">
        <f t="shared" ref="Q147" si="183">SUM(Q140:Q146)</f>
        <v>40</v>
      </c>
      <c r="R147" s="37">
        <f>AVERAGE(R140:R146)</f>
        <v>3.7938688295831153</v>
      </c>
      <c r="S147" s="37">
        <f>AVERAGE(S140:S146)</f>
        <v>4.1995290423861844</v>
      </c>
      <c r="T147" s="27">
        <f>SUM(F147:O147)</f>
        <v>86</v>
      </c>
    </row>
    <row r="149" spans="2:20" x14ac:dyDescent="0.25">
      <c r="B149" s="44" t="s">
        <v>89</v>
      </c>
      <c r="C149" s="45" t="s">
        <v>116</v>
      </c>
      <c r="D149" s="46"/>
      <c r="E149" s="46"/>
      <c r="F149" s="41" t="s">
        <v>75</v>
      </c>
      <c r="G149" s="41"/>
      <c r="H149" s="41" t="s">
        <v>80</v>
      </c>
      <c r="I149" s="41"/>
      <c r="J149" s="41" t="s">
        <v>74</v>
      </c>
      <c r="K149" s="41"/>
      <c r="L149" s="41" t="s">
        <v>73</v>
      </c>
      <c r="M149" s="41"/>
      <c r="N149" s="41" t="s">
        <v>102</v>
      </c>
      <c r="O149" s="41"/>
      <c r="P149" s="41" t="s">
        <v>123</v>
      </c>
      <c r="Q149" s="41"/>
      <c r="R149" s="41" t="s">
        <v>124</v>
      </c>
      <c r="S149" s="41"/>
    </row>
    <row r="150" spans="2:20" x14ac:dyDescent="0.25">
      <c r="B150" s="44"/>
      <c r="C150" s="45"/>
      <c r="D150" s="46"/>
      <c r="E150" s="46"/>
      <c r="F150" s="11" t="s">
        <v>91</v>
      </c>
      <c r="G150" s="11" t="s">
        <v>92</v>
      </c>
      <c r="H150" s="11" t="s">
        <v>91</v>
      </c>
      <c r="I150" s="11" t="s">
        <v>92</v>
      </c>
      <c r="J150" s="11" t="s">
        <v>91</v>
      </c>
      <c r="K150" s="11" t="s">
        <v>92</v>
      </c>
      <c r="L150" s="11" t="s">
        <v>91</v>
      </c>
      <c r="M150" s="11" t="s">
        <v>92</v>
      </c>
      <c r="N150" s="11" t="s">
        <v>91</v>
      </c>
      <c r="O150" s="11" t="s">
        <v>92</v>
      </c>
      <c r="P150" s="11" t="s">
        <v>91</v>
      </c>
      <c r="Q150" s="11" t="s">
        <v>92</v>
      </c>
      <c r="R150" s="11" t="s">
        <v>91</v>
      </c>
      <c r="S150" s="11" t="s">
        <v>92</v>
      </c>
    </row>
    <row r="151" spans="2:20" x14ac:dyDescent="0.25">
      <c r="B151" s="8">
        <v>1</v>
      </c>
      <c r="C151" s="12" t="s">
        <v>84</v>
      </c>
      <c r="D151" s="8">
        <v>1</v>
      </c>
      <c r="E151" s="8">
        <f>D151*11</f>
        <v>11</v>
      </c>
      <c r="F151" s="8">
        <f>COUNTIF(Respostas!$AP$2:$AP$87,D151*1)</f>
        <v>0</v>
      </c>
      <c r="G151" s="8">
        <f>COUNTIF(Respostas!$AP$2:$AP$87,E151*1)</f>
        <v>0</v>
      </c>
      <c r="H151" s="8">
        <f>COUNTIF(Respostas!$AP$2:$AP$87,D151*2)</f>
        <v>0</v>
      </c>
      <c r="I151" s="8">
        <f>COUNTIF(Respostas!$AP$2:$AP$87,E151*2)</f>
        <v>0</v>
      </c>
      <c r="J151" s="8">
        <f>COUNTIF(Respostas!$AP$2:$AP$87,D151*3)</f>
        <v>0</v>
      </c>
      <c r="K151" s="8">
        <f>COUNTIF(Respostas!$AP$2:$AP$87,E151*3)</f>
        <v>2</v>
      </c>
      <c r="L151" s="8">
        <f>COUNTIF(Respostas!$AP$2:$AP$87,D151*4)</f>
        <v>4</v>
      </c>
      <c r="M151" s="8">
        <f>COUNTIF(Respostas!$AP$2:$AP$87,E151*4)</f>
        <v>2</v>
      </c>
      <c r="N151" s="8">
        <f>COUNTIF(Respostas!$AP$2:$AP$87,D151*5)</f>
        <v>2</v>
      </c>
      <c r="O151" s="8">
        <f>COUNTIF(Respostas!$AP$2:$AP$87,E151*5)</f>
        <v>0</v>
      </c>
      <c r="P151" s="8">
        <f>F151+H151+J151+L151+N151</f>
        <v>6</v>
      </c>
      <c r="Q151" s="8">
        <f>G151+I151+K151+M151+O151</f>
        <v>4</v>
      </c>
      <c r="R151" s="28">
        <f>IFERROR(((F151*1)+(H151*2)+(J151*3)+(L151*4)+(N151*5))/P151,0)</f>
        <v>4.333333333333333</v>
      </c>
      <c r="S151" s="28">
        <f>IFERROR(((G151*1)+(I151*2)+(K151*3)+(M151*4)+(O151*5))/Q151,0)</f>
        <v>3.5</v>
      </c>
    </row>
    <row r="152" spans="2:20" x14ac:dyDescent="0.25">
      <c r="B152" s="8">
        <v>2</v>
      </c>
      <c r="C152" s="9" t="s">
        <v>83</v>
      </c>
      <c r="D152" s="18">
        <v>101</v>
      </c>
      <c r="E152" s="8">
        <f t="shared" ref="E152:E157" si="184">D152*11</f>
        <v>1111</v>
      </c>
      <c r="F152" s="8">
        <f>COUNTIF(Respostas!$AP$2:$AP$87,D152*1)</f>
        <v>0</v>
      </c>
      <c r="G152" s="8">
        <f>COUNTIF(Respostas!$AP$2:$AP$87,E152*1)</f>
        <v>0</v>
      </c>
      <c r="H152" s="8">
        <f>COUNTIF(Respostas!$AP$2:$AP$87,D152*2)</f>
        <v>0</v>
      </c>
      <c r="I152" s="8">
        <f>COUNTIF(Respostas!$AP$2:$AP$87,E152*2)</f>
        <v>0</v>
      </c>
      <c r="J152" s="8">
        <f>COUNTIF(Respostas!$AP$2:$AP$87,D152*3)</f>
        <v>0</v>
      </c>
      <c r="K152" s="8">
        <f>COUNTIF(Respostas!$AP$2:$AP$87,E152*3)</f>
        <v>1</v>
      </c>
      <c r="L152" s="8">
        <f>COUNTIF(Respostas!$AP$2:$AP$87,D152*4)</f>
        <v>2</v>
      </c>
      <c r="M152" s="8">
        <f>COUNTIF(Respostas!$AP$2:$AP$87,E152*4)</f>
        <v>1</v>
      </c>
      <c r="N152" s="8">
        <f>COUNTIF(Respostas!$AP$2:$AP$87,D152*5)</f>
        <v>1</v>
      </c>
      <c r="O152" s="8">
        <f>COUNTIF(Respostas!$AP$2:$AP$87,E152*5)</f>
        <v>0</v>
      </c>
      <c r="P152" s="8">
        <f t="shared" ref="P152:P157" si="185">F152+H152+J152+L152+N152</f>
        <v>3</v>
      </c>
      <c r="Q152" s="8">
        <f t="shared" ref="Q152:Q157" si="186">G152+I152+K152+M152+O152</f>
        <v>2</v>
      </c>
      <c r="R152" s="28">
        <f t="shared" ref="R152:R157" si="187">IFERROR(((F152*1)+(H152*2)+(J152*3)+(L152*4)+(N152*5))/P152,0)</f>
        <v>4.333333333333333</v>
      </c>
      <c r="S152" s="28">
        <f t="shared" ref="S152:S157" si="188">IFERROR(((G152*1)+(I152*2)+(K152*3)+(M152*4)+(O152*5))/Q152,0)</f>
        <v>3.5</v>
      </c>
    </row>
    <row r="153" spans="2:20" x14ac:dyDescent="0.25">
      <c r="B153" s="8">
        <v>3</v>
      </c>
      <c r="C153" s="9" t="s">
        <v>78</v>
      </c>
      <c r="D153" s="18">
        <v>1001</v>
      </c>
      <c r="E153" s="8">
        <f t="shared" si="184"/>
        <v>11011</v>
      </c>
      <c r="F153" s="8">
        <f>COUNTIF(Respostas!$AP$2:$AP$87,D153*1)</f>
        <v>0</v>
      </c>
      <c r="G153" s="8">
        <f>COUNTIF(Respostas!$AP$2:$AP$87,E153*1)</f>
        <v>0</v>
      </c>
      <c r="H153" s="8">
        <f>COUNTIF(Respostas!$AP$2:$AP$87,D153*2)</f>
        <v>0</v>
      </c>
      <c r="I153" s="8">
        <f>COUNTIF(Respostas!$AP$2:$AP$87,E153*2)</f>
        <v>0</v>
      </c>
      <c r="J153" s="8">
        <f>COUNTIF(Respostas!$AP$2:$AP$87,D153*3)</f>
        <v>0</v>
      </c>
      <c r="K153" s="8">
        <f>COUNTIF(Respostas!$AP$2:$AP$87,E153*3)</f>
        <v>0</v>
      </c>
      <c r="L153" s="8">
        <f>COUNTIF(Respostas!$AP$2:$AP$87,D153*4)</f>
        <v>11</v>
      </c>
      <c r="M153" s="8">
        <f>COUNTIF(Respostas!$AP$2:$AP$87,E153*4)</f>
        <v>4</v>
      </c>
      <c r="N153" s="8">
        <f>COUNTIF(Respostas!$AP$2:$AP$87,D153*5)</f>
        <v>2</v>
      </c>
      <c r="O153" s="8">
        <f>COUNTIF(Respostas!$AP$2:$AP$87,E153*5)</f>
        <v>0</v>
      </c>
      <c r="P153" s="8">
        <f t="shared" si="185"/>
        <v>13</v>
      </c>
      <c r="Q153" s="8">
        <f t="shared" si="186"/>
        <v>4</v>
      </c>
      <c r="R153" s="28">
        <f t="shared" si="187"/>
        <v>4.1538461538461542</v>
      </c>
      <c r="S153" s="28">
        <f t="shared" si="188"/>
        <v>4</v>
      </c>
    </row>
    <row r="154" spans="2:20" x14ac:dyDescent="0.25">
      <c r="B154" s="8">
        <v>4</v>
      </c>
      <c r="C154" s="9" t="s">
        <v>86</v>
      </c>
      <c r="D154" s="18">
        <v>10001</v>
      </c>
      <c r="E154" s="8">
        <f t="shared" si="184"/>
        <v>110011</v>
      </c>
      <c r="F154" s="8">
        <f>COUNTIF(Respostas!$AP$2:$AP$87,D154*1)</f>
        <v>0</v>
      </c>
      <c r="G154" s="8">
        <f>COUNTIF(Respostas!$AP$2:$AP$87,E154*1)</f>
        <v>0</v>
      </c>
      <c r="H154" s="8">
        <f>COUNTIF(Respostas!$AP$2:$AP$87,D154*2)</f>
        <v>0</v>
      </c>
      <c r="I154" s="8">
        <f>COUNTIF(Respostas!$AP$2:$AP$87,E154*2)</f>
        <v>0</v>
      </c>
      <c r="J154" s="8">
        <f>COUNTIF(Respostas!$AP$2:$AP$87,D154*3)</f>
        <v>0</v>
      </c>
      <c r="K154" s="8">
        <f>COUNTIF(Respostas!$AP$2:$AP$87,E154*3)</f>
        <v>1</v>
      </c>
      <c r="L154" s="8">
        <f>COUNTIF(Respostas!$AP$2:$AP$87,D154*4)</f>
        <v>0</v>
      </c>
      <c r="M154" s="8">
        <f>COUNTIF(Respostas!$AP$2:$AP$87,E154*4)</f>
        <v>9</v>
      </c>
      <c r="N154" s="8">
        <f>COUNTIF(Respostas!$AP$2:$AP$87,D154*5)</f>
        <v>0</v>
      </c>
      <c r="O154" s="8">
        <f>COUNTIF(Respostas!$AP$2:$AP$87,E154*5)</f>
        <v>3</v>
      </c>
      <c r="P154" s="8">
        <f t="shared" si="185"/>
        <v>0</v>
      </c>
      <c r="Q154" s="8">
        <f t="shared" si="186"/>
        <v>13</v>
      </c>
      <c r="R154" s="28">
        <f t="shared" si="187"/>
        <v>0</v>
      </c>
      <c r="S154" s="28">
        <f t="shared" si="188"/>
        <v>4.1538461538461542</v>
      </c>
    </row>
    <row r="155" spans="2:20" x14ac:dyDescent="0.25">
      <c r="B155" s="8">
        <v>5</v>
      </c>
      <c r="C155" s="17" t="s">
        <v>68</v>
      </c>
      <c r="D155" s="19">
        <v>100001</v>
      </c>
      <c r="E155" s="8">
        <f t="shared" si="184"/>
        <v>1100011</v>
      </c>
      <c r="F155" s="8">
        <f>COUNTIF(Respostas!$AP$2:$AP$87,D155*1)</f>
        <v>0</v>
      </c>
      <c r="G155" s="8">
        <f>COUNTIF(Respostas!$AP$2:$AP$87,E155*1)</f>
        <v>0</v>
      </c>
      <c r="H155" s="8">
        <f>COUNTIF(Respostas!$AP$2:$AP$87,D155*2)</f>
        <v>0</v>
      </c>
      <c r="I155" s="8">
        <f>COUNTIF(Respostas!$AP$2:$AP$87,E155*2)</f>
        <v>0</v>
      </c>
      <c r="J155" s="8">
        <f>COUNTIF(Respostas!$AP$2:$AP$87,D155*3)</f>
        <v>0</v>
      </c>
      <c r="K155" s="8">
        <f>COUNTIF(Respostas!$AP$2:$AP$87,E155*3)</f>
        <v>2</v>
      </c>
      <c r="L155" s="8">
        <f>COUNTIF(Respostas!$AP$2:$AP$87,D155*4)</f>
        <v>7</v>
      </c>
      <c r="M155" s="8">
        <f>COUNTIF(Respostas!$AP$2:$AP$87,E155*4)</f>
        <v>4</v>
      </c>
      <c r="N155" s="8">
        <f>COUNTIF(Respostas!$AP$2:$AP$87,D155*5)</f>
        <v>2</v>
      </c>
      <c r="O155" s="8">
        <f>COUNTIF(Respostas!$AP$2:$AP$87,E155*5)</f>
        <v>1</v>
      </c>
      <c r="P155" s="8">
        <f t="shared" si="185"/>
        <v>9</v>
      </c>
      <c r="Q155" s="8">
        <f t="shared" si="186"/>
        <v>7</v>
      </c>
      <c r="R155" s="28">
        <f t="shared" si="187"/>
        <v>4.2222222222222223</v>
      </c>
      <c r="S155" s="28">
        <f t="shared" si="188"/>
        <v>3.8571428571428572</v>
      </c>
    </row>
    <row r="156" spans="2:20" x14ac:dyDescent="0.25">
      <c r="B156" s="8">
        <v>6</v>
      </c>
      <c r="C156" s="9" t="s">
        <v>81</v>
      </c>
      <c r="D156" s="18">
        <v>1000001</v>
      </c>
      <c r="E156" s="8">
        <f t="shared" si="184"/>
        <v>11000011</v>
      </c>
      <c r="F156" s="8">
        <f>COUNTIF(Respostas!$AP$2:$AP$87,D156*1)</f>
        <v>0</v>
      </c>
      <c r="G156" s="8">
        <f>COUNTIF(Respostas!$AP$2:$AP$87,E156*1)</f>
        <v>0</v>
      </c>
      <c r="H156" s="8">
        <f>COUNTIF(Respostas!$AP$2:$AP$87,D156*2)</f>
        <v>0</v>
      </c>
      <c r="I156" s="8">
        <f>COUNTIF(Respostas!$AP$2:$AP$87,E156*2)</f>
        <v>1</v>
      </c>
      <c r="J156" s="8">
        <f>COUNTIF(Respostas!$AP$2:$AP$87,D156*3)</f>
        <v>1</v>
      </c>
      <c r="K156" s="8">
        <f>COUNTIF(Respostas!$AP$2:$AP$87,E156*3)</f>
        <v>0</v>
      </c>
      <c r="L156" s="8">
        <f>COUNTIF(Respostas!$AP$2:$AP$87,D156*4)</f>
        <v>4</v>
      </c>
      <c r="M156" s="8">
        <f>COUNTIF(Respostas!$AP$2:$AP$87,E156*4)</f>
        <v>2</v>
      </c>
      <c r="N156" s="8">
        <f>COUNTIF(Respostas!$AP$2:$AP$87,D156*5)</f>
        <v>2</v>
      </c>
      <c r="O156" s="8">
        <f>COUNTIF(Respostas!$AP$2:$AP$87,E156*5)</f>
        <v>2</v>
      </c>
      <c r="P156" s="8">
        <f t="shared" si="185"/>
        <v>7</v>
      </c>
      <c r="Q156" s="8">
        <f t="shared" si="186"/>
        <v>5</v>
      </c>
      <c r="R156" s="28">
        <f t="shared" si="187"/>
        <v>4.1428571428571432</v>
      </c>
      <c r="S156" s="28">
        <f t="shared" si="188"/>
        <v>4</v>
      </c>
    </row>
    <row r="157" spans="2:20" x14ac:dyDescent="0.25">
      <c r="B157" s="8">
        <v>7</v>
      </c>
      <c r="C157" s="9" t="s">
        <v>82</v>
      </c>
      <c r="D157" s="18">
        <v>100000001</v>
      </c>
      <c r="E157" s="8">
        <f t="shared" si="184"/>
        <v>1100000011</v>
      </c>
      <c r="F157" s="8">
        <f>COUNTIF(Respostas!$AP$2:$AP$87,D157*1)</f>
        <v>0</v>
      </c>
      <c r="G157" s="8">
        <f>COUNTIF(Respostas!$AP$2:$AP$87,E157*1)</f>
        <v>0</v>
      </c>
      <c r="H157" s="8">
        <f>COUNTIF(Respostas!$AP$2:$AP$87,D157*2)</f>
        <v>0</v>
      </c>
      <c r="I157" s="8">
        <f>COUNTIF(Respostas!$AP$2:$AP$87,E157*2)</f>
        <v>0</v>
      </c>
      <c r="J157" s="8">
        <f>COUNTIF(Respostas!$AP$2:$AP$87,D157*3)</f>
        <v>0</v>
      </c>
      <c r="K157" s="8">
        <f>COUNTIF(Respostas!$AP$2:$AP$87,E157*3)</f>
        <v>1</v>
      </c>
      <c r="L157" s="8">
        <f>COUNTIF(Respostas!$AP$2:$AP$87,D157*4)</f>
        <v>6</v>
      </c>
      <c r="M157" s="8">
        <f>COUNTIF(Respostas!$AP$2:$AP$87,E157*4)</f>
        <v>2</v>
      </c>
      <c r="N157" s="8">
        <f>COUNTIF(Respostas!$AP$2:$AP$87,D157*5)</f>
        <v>2</v>
      </c>
      <c r="O157" s="8">
        <f>COUNTIF(Respostas!$AP$2:$AP$87,E157*5)</f>
        <v>2</v>
      </c>
      <c r="P157" s="8">
        <f t="shared" si="185"/>
        <v>8</v>
      </c>
      <c r="Q157" s="8">
        <f t="shared" si="186"/>
        <v>5</v>
      </c>
      <c r="R157" s="28">
        <f t="shared" si="187"/>
        <v>4.25</v>
      </c>
      <c r="S157" s="28">
        <f t="shared" si="188"/>
        <v>4.2</v>
      </c>
    </row>
    <row r="158" spans="2:20" x14ac:dyDescent="0.25">
      <c r="F158" s="14">
        <f>SUM(F151:F157)</f>
        <v>0</v>
      </c>
      <c r="G158" s="14">
        <f t="shared" ref="G158" si="189">SUM(G151:G157)</f>
        <v>0</v>
      </c>
      <c r="H158" s="14">
        <f t="shared" ref="H158" si="190">SUM(H151:H157)</f>
        <v>0</v>
      </c>
      <c r="I158" s="14">
        <f t="shared" ref="I158" si="191">SUM(I151:I157)</f>
        <v>1</v>
      </c>
      <c r="J158" s="14">
        <f t="shared" ref="J158" si="192">SUM(J151:J157)</f>
        <v>1</v>
      </c>
      <c r="K158" s="14">
        <f t="shared" ref="K158" si="193">SUM(K151:K157)</f>
        <v>7</v>
      </c>
      <c r="L158" s="14">
        <f t="shared" ref="L158" si="194">SUM(L151:L157)</f>
        <v>34</v>
      </c>
      <c r="M158" s="14">
        <f t="shared" ref="M158" si="195">SUM(M151:M157)</f>
        <v>24</v>
      </c>
      <c r="N158" s="14">
        <f t="shared" ref="N158" si="196">SUM(N151:N157)</f>
        <v>11</v>
      </c>
      <c r="O158" s="14">
        <f t="shared" ref="O158" si="197">SUM(O151:O157)</f>
        <v>8</v>
      </c>
      <c r="P158" s="14">
        <f t="shared" ref="P158" si="198">SUM(P151:P157)</f>
        <v>46</v>
      </c>
      <c r="Q158" s="14">
        <f t="shared" ref="Q158" si="199">SUM(Q151:Q157)</f>
        <v>40</v>
      </c>
      <c r="R158" s="37">
        <f>AVERAGE(R151:R157)</f>
        <v>3.6336560265131692</v>
      </c>
      <c r="S158" s="37">
        <f>AVERAGE(S151:S157)</f>
        <v>3.8872841444270017</v>
      </c>
      <c r="T158" s="27">
        <f>SUM(F158:O158)</f>
        <v>86</v>
      </c>
    </row>
  </sheetData>
  <mergeCells count="154">
    <mergeCell ref="J6:K6"/>
    <mergeCell ref="L6:M6"/>
    <mergeCell ref="N6:O6"/>
    <mergeCell ref="B6:B7"/>
    <mergeCell ref="C6:C7"/>
    <mergeCell ref="D6:D7"/>
    <mergeCell ref="E6:E7"/>
    <mergeCell ref="F6:G6"/>
    <mergeCell ref="H6:I6"/>
    <mergeCell ref="J17:K17"/>
    <mergeCell ref="L17:M17"/>
    <mergeCell ref="N17:O17"/>
    <mergeCell ref="B28:B29"/>
    <mergeCell ref="C28:C29"/>
    <mergeCell ref="D28:D29"/>
    <mergeCell ref="E28:E29"/>
    <mergeCell ref="F28:G28"/>
    <mergeCell ref="H28:I28"/>
    <mergeCell ref="J28:K28"/>
    <mergeCell ref="B17:B18"/>
    <mergeCell ref="C17:C18"/>
    <mergeCell ref="D17:D18"/>
    <mergeCell ref="E17:E18"/>
    <mergeCell ref="F17:G17"/>
    <mergeCell ref="H17:I17"/>
    <mergeCell ref="L28:M28"/>
    <mergeCell ref="N28:O28"/>
    <mergeCell ref="B39:B40"/>
    <mergeCell ref="C39:C40"/>
    <mergeCell ref="D39:D40"/>
    <mergeCell ref="E39:E40"/>
    <mergeCell ref="F39:G39"/>
    <mergeCell ref="H39:I39"/>
    <mergeCell ref="J39:K39"/>
    <mergeCell ref="L39:M39"/>
    <mergeCell ref="B50:B51"/>
    <mergeCell ref="C50:C51"/>
    <mergeCell ref="D50:D51"/>
    <mergeCell ref="E50:E51"/>
    <mergeCell ref="F50:G50"/>
    <mergeCell ref="H50:I50"/>
    <mergeCell ref="J50:K50"/>
    <mergeCell ref="L50:M50"/>
    <mergeCell ref="B83:B84"/>
    <mergeCell ref="C83:C84"/>
    <mergeCell ref="D83:D84"/>
    <mergeCell ref="E83:E84"/>
    <mergeCell ref="F83:G83"/>
    <mergeCell ref="H83:I83"/>
    <mergeCell ref="J83:K83"/>
    <mergeCell ref="L83:M83"/>
    <mergeCell ref="J61:K61"/>
    <mergeCell ref="L61:M61"/>
    <mergeCell ref="B72:B73"/>
    <mergeCell ref="C72:C73"/>
    <mergeCell ref="D72:D73"/>
    <mergeCell ref="E72:E73"/>
    <mergeCell ref="F72:G72"/>
    <mergeCell ref="H72:I72"/>
    <mergeCell ref="J72:K72"/>
    <mergeCell ref="B61:B62"/>
    <mergeCell ref="C61:C62"/>
    <mergeCell ref="D61:D62"/>
    <mergeCell ref="E61:E62"/>
    <mergeCell ref="F61:G61"/>
    <mergeCell ref="H61:I61"/>
    <mergeCell ref="B94:B95"/>
    <mergeCell ref="C94:C95"/>
    <mergeCell ref="D94:D95"/>
    <mergeCell ref="E94:E95"/>
    <mergeCell ref="F94:G94"/>
    <mergeCell ref="H94:I94"/>
    <mergeCell ref="J94:K94"/>
    <mergeCell ref="L94:M94"/>
    <mergeCell ref="N94:O94"/>
    <mergeCell ref="B116:B117"/>
    <mergeCell ref="C116:C117"/>
    <mergeCell ref="D116:D117"/>
    <mergeCell ref="E116:E117"/>
    <mergeCell ref="F116:G116"/>
    <mergeCell ref="H116:I116"/>
    <mergeCell ref="J116:K116"/>
    <mergeCell ref="B105:B106"/>
    <mergeCell ref="C105:C106"/>
    <mergeCell ref="D105:D106"/>
    <mergeCell ref="E105:E106"/>
    <mergeCell ref="F105:G105"/>
    <mergeCell ref="H105:I105"/>
    <mergeCell ref="B149:B150"/>
    <mergeCell ref="C149:C150"/>
    <mergeCell ref="D149:D150"/>
    <mergeCell ref="E149:E150"/>
    <mergeCell ref="F149:G149"/>
    <mergeCell ref="H149:I149"/>
    <mergeCell ref="N127:O127"/>
    <mergeCell ref="B138:B139"/>
    <mergeCell ref="C138:C139"/>
    <mergeCell ref="D138:D139"/>
    <mergeCell ref="E138:E139"/>
    <mergeCell ref="F138:G138"/>
    <mergeCell ref="H138:I138"/>
    <mergeCell ref="J138:K138"/>
    <mergeCell ref="L138:M138"/>
    <mergeCell ref="N138:O138"/>
    <mergeCell ref="B127:B128"/>
    <mergeCell ref="C127:C128"/>
    <mergeCell ref="D127:D128"/>
    <mergeCell ref="E127:E128"/>
    <mergeCell ref="F127:G127"/>
    <mergeCell ref="H127:I127"/>
    <mergeCell ref="J127:K127"/>
    <mergeCell ref="L127:M127"/>
    <mergeCell ref="N39:O39"/>
    <mergeCell ref="P149:Q149"/>
    <mergeCell ref="R149:S149"/>
    <mergeCell ref="P116:Q116"/>
    <mergeCell ref="R116:S116"/>
    <mergeCell ref="P127:Q127"/>
    <mergeCell ref="R127:S127"/>
    <mergeCell ref="P138:Q138"/>
    <mergeCell ref="P6:Q6"/>
    <mergeCell ref="R6:S6"/>
    <mergeCell ref="P17:Q17"/>
    <mergeCell ref="R17:S17"/>
    <mergeCell ref="P28:Q28"/>
    <mergeCell ref="R28:S28"/>
    <mergeCell ref="P39:Q39"/>
    <mergeCell ref="N50:O50"/>
    <mergeCell ref="R138:S138"/>
    <mergeCell ref="P83:Q83"/>
    <mergeCell ref="R83:S83"/>
    <mergeCell ref="P94:Q94"/>
    <mergeCell ref="R94:S94"/>
    <mergeCell ref="P105:Q105"/>
    <mergeCell ref="R105:S105"/>
    <mergeCell ref="R39:S39"/>
    <mergeCell ref="P50:Q50"/>
    <mergeCell ref="R50:S50"/>
    <mergeCell ref="P61:Q61"/>
    <mergeCell ref="R61:S61"/>
    <mergeCell ref="P72:Q72"/>
    <mergeCell ref="R72:S72"/>
    <mergeCell ref="J149:K149"/>
    <mergeCell ref="L149:M149"/>
    <mergeCell ref="N149:O149"/>
    <mergeCell ref="N116:O116"/>
    <mergeCell ref="N105:O105"/>
    <mergeCell ref="N83:O83"/>
    <mergeCell ref="L72:M72"/>
    <mergeCell ref="N72:O72"/>
    <mergeCell ref="N61:O61"/>
    <mergeCell ref="L116:M116"/>
    <mergeCell ref="J105:K105"/>
    <mergeCell ref="L105:M10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199EF-C5C7-487F-9E06-66B57B5D5FEB}">
  <dimension ref="B2:U70"/>
  <sheetViews>
    <sheetView workbookViewId="0">
      <selection activeCell="B4" sqref="B4"/>
    </sheetView>
  </sheetViews>
  <sheetFormatPr defaultColWidth="9.109375" defaultRowHeight="13.2" x14ac:dyDescent="0.25"/>
  <cols>
    <col min="1" max="1" width="2.6640625" style="5" customWidth="1"/>
    <col min="2" max="2" width="3.88671875" style="5" customWidth="1"/>
    <col min="3" max="3" width="63.88671875" style="5" customWidth="1"/>
    <col min="4" max="4" width="8.6640625" style="5" hidden="1" customWidth="1"/>
    <col min="5" max="5" width="6.109375" style="5" hidden="1" customWidth="1"/>
    <col min="6" max="15" width="5.6640625" style="5" customWidth="1"/>
    <col min="16" max="17" width="5.6640625" style="5" hidden="1" customWidth="1"/>
    <col min="18" max="20" width="5.6640625" style="5" customWidth="1"/>
    <col min="21" max="16384" width="9.109375" style="5"/>
  </cols>
  <sheetData>
    <row r="2" spans="2:21" x14ac:dyDescent="0.25">
      <c r="B2" s="29" t="s">
        <v>169</v>
      </c>
    </row>
    <row r="3" spans="2:21" x14ac:dyDescent="0.25">
      <c r="B3" s="31"/>
    </row>
    <row r="4" spans="2:21" x14ac:dyDescent="0.25">
      <c r="B4" s="30" t="s">
        <v>170</v>
      </c>
    </row>
    <row r="6" spans="2:21" x14ac:dyDescent="0.25">
      <c r="B6" s="44" t="s">
        <v>89</v>
      </c>
      <c r="C6" s="45" t="s">
        <v>117</v>
      </c>
      <c r="D6" s="46"/>
      <c r="E6" s="46"/>
      <c r="F6" s="41" t="s">
        <v>75</v>
      </c>
      <c r="G6" s="41"/>
      <c r="H6" s="41" t="s">
        <v>80</v>
      </c>
      <c r="I6" s="41"/>
      <c r="J6" s="41" t="s">
        <v>74</v>
      </c>
      <c r="K6" s="41"/>
      <c r="L6" s="41" t="s">
        <v>73</v>
      </c>
      <c r="M6" s="41"/>
      <c r="N6" s="41" t="s">
        <v>102</v>
      </c>
      <c r="O6" s="41"/>
      <c r="P6" s="41" t="s">
        <v>123</v>
      </c>
      <c r="Q6" s="41"/>
      <c r="R6" s="41" t="s">
        <v>124</v>
      </c>
      <c r="S6" s="41"/>
    </row>
    <row r="7" spans="2:21" ht="15.75" customHeight="1" x14ac:dyDescent="0.25">
      <c r="B7" s="44"/>
      <c r="C7" s="45"/>
      <c r="D7" s="46"/>
      <c r="E7" s="46"/>
      <c r="F7" s="11" t="s">
        <v>91</v>
      </c>
      <c r="G7" s="11" t="s">
        <v>92</v>
      </c>
      <c r="H7" s="11" t="s">
        <v>91</v>
      </c>
      <c r="I7" s="11" t="s">
        <v>92</v>
      </c>
      <c r="J7" s="11" t="s">
        <v>91</v>
      </c>
      <c r="K7" s="11" t="s">
        <v>92</v>
      </c>
      <c r="L7" s="11" t="s">
        <v>91</v>
      </c>
      <c r="M7" s="11" t="s">
        <v>92</v>
      </c>
      <c r="N7" s="11" t="s">
        <v>91</v>
      </c>
      <c r="O7" s="11" t="s">
        <v>92</v>
      </c>
      <c r="P7" s="11" t="s">
        <v>91</v>
      </c>
      <c r="Q7" s="11" t="s">
        <v>92</v>
      </c>
      <c r="R7" s="11" t="s">
        <v>91</v>
      </c>
      <c r="S7" s="11" t="s">
        <v>92</v>
      </c>
    </row>
    <row r="8" spans="2:21" x14ac:dyDescent="0.25">
      <c r="B8" s="8">
        <v>1</v>
      </c>
      <c r="C8" s="12" t="s">
        <v>84</v>
      </c>
      <c r="D8" s="8">
        <v>1</v>
      </c>
      <c r="E8" s="8">
        <f>D8*11</f>
        <v>11</v>
      </c>
      <c r="F8" s="8">
        <f>COUNTIF(Respostas!$AR$2:$AR$87,D8*1)</f>
        <v>0</v>
      </c>
      <c r="G8" s="8">
        <f>COUNTIF(Respostas!$AR$2:$AR$87,E8*1)</f>
        <v>0</v>
      </c>
      <c r="H8" s="8">
        <f>COUNTIF(Respostas!$AR$2:$AR$87,D8*2)</f>
        <v>0</v>
      </c>
      <c r="I8" s="8">
        <f>COUNTIF(Respostas!$AR$2:$AR$87,E8*2)</f>
        <v>0</v>
      </c>
      <c r="J8" s="8">
        <f>COUNTIF(Respostas!$AR$2:$AR$87,D8*3)</f>
        <v>1</v>
      </c>
      <c r="K8" s="8">
        <f>COUNTIF(Respostas!$AR$2:$AR$87,E8*3)</f>
        <v>0</v>
      </c>
      <c r="L8" s="8">
        <f>COUNTIF(Respostas!$AR$2:$AR$87,D8*4)</f>
        <v>2</v>
      </c>
      <c r="M8" s="8">
        <f>COUNTIF(Respostas!$AR$2:$AR$87,E8*4)</f>
        <v>3</v>
      </c>
      <c r="N8" s="8">
        <f>COUNTIF(Respostas!$AR$2:$AR$87,D8*5)</f>
        <v>3</v>
      </c>
      <c r="O8" s="8">
        <f>COUNTIF(Respostas!$AR$2:$AR$87,E8*5)</f>
        <v>1</v>
      </c>
      <c r="P8" s="8">
        <f>F8+H8+J8+L8+N8</f>
        <v>6</v>
      </c>
      <c r="Q8" s="8">
        <f>G8+I8+K8+M8+O8</f>
        <v>4</v>
      </c>
      <c r="R8" s="28">
        <f>IFERROR(((F8*1)+(H8*2)+(J8*3)+(L8*4)+(N8*5))/P8,0)</f>
        <v>4.333333333333333</v>
      </c>
      <c r="S8" s="28">
        <f>IFERROR(((G8*1)+(I8*2)+(K8*3)+(M8*4)+(O8*5))/Q8,0)</f>
        <v>4.25</v>
      </c>
    </row>
    <row r="9" spans="2:21" x14ac:dyDescent="0.25">
      <c r="B9" s="8">
        <v>2</v>
      </c>
      <c r="C9" s="9" t="s">
        <v>83</v>
      </c>
      <c r="D9" s="18">
        <v>101</v>
      </c>
      <c r="E9" s="8">
        <f t="shared" ref="E9:E14" si="0">D9*11</f>
        <v>1111</v>
      </c>
      <c r="F9" s="8">
        <f>COUNTIF(Respostas!$AR$2:$AR$87,D9*1)</f>
        <v>0</v>
      </c>
      <c r="G9" s="8">
        <f>COUNTIF(Respostas!$AR$2:$AR$87,E9*1)</f>
        <v>0</v>
      </c>
      <c r="H9" s="8">
        <f>COUNTIF(Respostas!$AR$2:$AR$87,D9*2)</f>
        <v>0</v>
      </c>
      <c r="I9" s="8">
        <f>COUNTIF(Respostas!$AR$2:$AR$87,E9*2)</f>
        <v>0</v>
      </c>
      <c r="J9" s="8">
        <f>COUNTIF(Respostas!$AR$2:$AR$87,D9*3)</f>
        <v>0</v>
      </c>
      <c r="K9" s="8">
        <f>COUNTIF(Respostas!$AR$2:$AR$87,E9*3)</f>
        <v>1</v>
      </c>
      <c r="L9" s="8">
        <f>COUNTIF(Respostas!$AR$2:$AR$87,D9*4)</f>
        <v>1</v>
      </c>
      <c r="M9" s="8">
        <f>COUNTIF(Respostas!$AR$2:$AR$87,E9*4)</f>
        <v>1</v>
      </c>
      <c r="N9" s="8">
        <f>COUNTIF(Respostas!$AR$2:$AR$87,D9*5)</f>
        <v>2</v>
      </c>
      <c r="O9" s="8">
        <f>COUNTIF(Respostas!$AR$2:$AR$87,E9*5)</f>
        <v>0</v>
      </c>
      <c r="P9" s="8">
        <f t="shared" ref="P9:Q14" si="1">F9+H9+J9+L9+N9</f>
        <v>3</v>
      </c>
      <c r="Q9" s="8">
        <f t="shared" si="1"/>
        <v>2</v>
      </c>
      <c r="R9" s="28">
        <f t="shared" ref="R9:S14" si="2">IFERROR(((F9*1)+(H9*2)+(J9*3)+(L9*4)+(N9*5))/P9,0)</f>
        <v>4.666666666666667</v>
      </c>
      <c r="S9" s="28">
        <f t="shared" si="2"/>
        <v>3.5</v>
      </c>
    </row>
    <row r="10" spans="2:21" x14ac:dyDescent="0.25">
      <c r="B10" s="8">
        <v>3</v>
      </c>
      <c r="C10" s="9" t="s">
        <v>78</v>
      </c>
      <c r="D10" s="18">
        <v>1001</v>
      </c>
      <c r="E10" s="8">
        <f t="shared" si="0"/>
        <v>11011</v>
      </c>
      <c r="F10" s="8">
        <f>COUNTIF(Respostas!$AR$2:$AR$87,D10*1)</f>
        <v>4</v>
      </c>
      <c r="G10" s="8">
        <f>COUNTIF(Respostas!$AR$2:$AR$87,E10*1)</f>
        <v>1</v>
      </c>
      <c r="H10" s="8">
        <f>COUNTIF(Respostas!$AR$2:$AR$87,D10*2)</f>
        <v>1</v>
      </c>
      <c r="I10" s="8">
        <f>COUNTIF(Respostas!$AR$2:$AR$87,E10*2)</f>
        <v>0</v>
      </c>
      <c r="J10" s="8">
        <f>COUNTIF(Respostas!$AR$2:$AR$87,D10*3)</f>
        <v>3</v>
      </c>
      <c r="K10" s="8">
        <f>COUNTIF(Respostas!$AR$2:$AR$87,E10*3)</f>
        <v>1</v>
      </c>
      <c r="L10" s="8">
        <f>COUNTIF(Respostas!$AR$2:$AR$87,D10*4)</f>
        <v>2</v>
      </c>
      <c r="M10" s="8">
        <f>COUNTIF(Respostas!$AR$2:$AR$87,E10*4)</f>
        <v>1</v>
      </c>
      <c r="N10" s="8">
        <f>COUNTIF(Respostas!$AR$2:$AR$87,D10*5)</f>
        <v>2</v>
      </c>
      <c r="O10" s="8">
        <f>COUNTIF(Respostas!$AR$2:$AR$87,E10*5)</f>
        <v>1</v>
      </c>
      <c r="P10" s="8">
        <f t="shared" si="1"/>
        <v>12</v>
      </c>
      <c r="Q10" s="8">
        <f t="shared" si="1"/>
        <v>4</v>
      </c>
      <c r="R10" s="28">
        <f t="shared" si="2"/>
        <v>2.75</v>
      </c>
      <c r="S10" s="28">
        <f t="shared" si="2"/>
        <v>3.25</v>
      </c>
    </row>
    <row r="11" spans="2:21" x14ac:dyDescent="0.25">
      <c r="B11" s="8">
        <v>4</v>
      </c>
      <c r="C11" s="9" t="s">
        <v>86</v>
      </c>
      <c r="D11" s="18">
        <v>10001</v>
      </c>
      <c r="E11" s="8">
        <f t="shared" si="0"/>
        <v>110011</v>
      </c>
      <c r="F11" s="8">
        <f>COUNTIF(Respostas!$AR$2:$AR$87,D11*1)</f>
        <v>0</v>
      </c>
      <c r="G11" s="8">
        <f>COUNTIF(Respostas!$AR$2:$AR$87,E11*1)</f>
        <v>0</v>
      </c>
      <c r="H11" s="8">
        <f>COUNTIF(Respostas!$AR$2:$AR$87,D11*2)</f>
        <v>0</v>
      </c>
      <c r="I11" s="8">
        <f>COUNTIF(Respostas!$AR$2:$AR$87,E11*2)</f>
        <v>2</v>
      </c>
      <c r="J11" s="8">
        <f>COUNTIF(Respostas!$AR$2:$AR$87,D11*3)</f>
        <v>0</v>
      </c>
      <c r="K11" s="8">
        <f>COUNTIF(Respostas!$AR$2:$AR$87,E11*3)</f>
        <v>2</v>
      </c>
      <c r="L11" s="8">
        <f>COUNTIF(Respostas!$AR$2:$AR$87,D11*4)</f>
        <v>0</v>
      </c>
      <c r="M11" s="8">
        <f>COUNTIF(Respostas!$AR$2:$AR$87,E11*4)</f>
        <v>7</v>
      </c>
      <c r="N11" s="8">
        <f>COUNTIF(Respostas!$AR$2:$AR$87,D11*5)</f>
        <v>0</v>
      </c>
      <c r="O11" s="8">
        <f>COUNTIF(Respostas!$AR$2:$AR$87,E11*5)</f>
        <v>2</v>
      </c>
      <c r="P11" s="8">
        <f t="shared" si="1"/>
        <v>0</v>
      </c>
      <c r="Q11" s="8">
        <f t="shared" si="1"/>
        <v>13</v>
      </c>
      <c r="R11" s="28">
        <f t="shared" si="2"/>
        <v>0</v>
      </c>
      <c r="S11" s="28">
        <f t="shared" si="2"/>
        <v>3.6923076923076925</v>
      </c>
    </row>
    <row r="12" spans="2:21" x14ac:dyDescent="0.25">
      <c r="B12" s="8">
        <v>5</v>
      </c>
      <c r="C12" s="17" t="s">
        <v>68</v>
      </c>
      <c r="D12" s="19">
        <v>100001</v>
      </c>
      <c r="E12" s="8">
        <f t="shared" si="0"/>
        <v>1100011</v>
      </c>
      <c r="F12" s="8">
        <f>COUNTIF(Respostas!$AR$2:$AR$87,D12*1)</f>
        <v>0</v>
      </c>
      <c r="G12" s="8">
        <f>COUNTIF(Respostas!$AR$2:$AR$87,E12*1)</f>
        <v>0</v>
      </c>
      <c r="H12" s="8">
        <f>COUNTIF(Respostas!$AR$2:$AR$87,D12*2)</f>
        <v>0</v>
      </c>
      <c r="I12" s="8">
        <f>COUNTIF(Respostas!$AR$2:$AR$87,E12*2)</f>
        <v>0</v>
      </c>
      <c r="J12" s="8">
        <f>COUNTIF(Respostas!$AR$2:$AR$87,D12*3)</f>
        <v>1</v>
      </c>
      <c r="K12" s="8">
        <f>COUNTIF(Respostas!$AR$2:$AR$87,E12*3)</f>
        <v>1</v>
      </c>
      <c r="L12" s="8">
        <f>COUNTIF(Respostas!$AR$2:$AR$87,D12*4)</f>
        <v>4</v>
      </c>
      <c r="M12" s="8">
        <f>COUNTIF(Respostas!$AR$2:$AR$87,E12*4)</f>
        <v>3</v>
      </c>
      <c r="N12" s="8">
        <f>COUNTIF(Respostas!$AR$2:$AR$87,D12*5)</f>
        <v>4</v>
      </c>
      <c r="O12" s="8">
        <f>COUNTIF(Respostas!$AR$2:$AR$87,E12*5)</f>
        <v>3</v>
      </c>
      <c r="P12" s="8">
        <f t="shared" si="1"/>
        <v>9</v>
      </c>
      <c r="Q12" s="8">
        <f t="shared" si="1"/>
        <v>7</v>
      </c>
      <c r="R12" s="28">
        <f t="shared" si="2"/>
        <v>4.333333333333333</v>
      </c>
      <c r="S12" s="28">
        <f t="shared" si="2"/>
        <v>4.2857142857142856</v>
      </c>
    </row>
    <row r="13" spans="2:21" x14ac:dyDescent="0.25">
      <c r="B13" s="8">
        <v>6</v>
      </c>
      <c r="C13" s="9" t="s">
        <v>81</v>
      </c>
      <c r="D13" s="18">
        <v>1000001</v>
      </c>
      <c r="E13" s="8">
        <f t="shared" si="0"/>
        <v>11000011</v>
      </c>
      <c r="F13" s="8">
        <f>COUNTIF(Respostas!$AR$2:$AR$87,D13*1)</f>
        <v>1</v>
      </c>
      <c r="G13" s="8">
        <f>COUNTIF(Respostas!$AR$2:$AR$87,E13*1)</f>
        <v>1</v>
      </c>
      <c r="H13" s="8">
        <f>COUNTIF(Respostas!$AR$2:$AR$87,D13*2)</f>
        <v>0</v>
      </c>
      <c r="I13" s="8">
        <f>COUNTIF(Respostas!$AR$2:$AR$87,E13*2)</f>
        <v>0</v>
      </c>
      <c r="J13" s="8">
        <f>COUNTIF(Respostas!$AR$2:$AR$87,D13*3)</f>
        <v>0</v>
      </c>
      <c r="K13" s="8">
        <f>COUNTIF(Respostas!$AR$2:$AR$87,E13*3)</f>
        <v>0</v>
      </c>
      <c r="L13" s="8">
        <f>COUNTIF(Respostas!$AR$2:$AR$87,D13*4)</f>
        <v>2</v>
      </c>
      <c r="M13" s="8">
        <f>COUNTIF(Respostas!$AR$2:$AR$87,E13*4)</f>
        <v>1</v>
      </c>
      <c r="N13" s="8">
        <f>COUNTIF(Respostas!$AR$2:$AR$87,D13*5)</f>
        <v>4</v>
      </c>
      <c r="O13" s="8">
        <f>COUNTIF(Respostas!$AR$2:$AR$87,E13*5)</f>
        <v>3</v>
      </c>
      <c r="P13" s="8">
        <f t="shared" si="1"/>
        <v>7</v>
      </c>
      <c r="Q13" s="8">
        <f t="shared" si="1"/>
        <v>5</v>
      </c>
      <c r="R13" s="28">
        <f t="shared" si="2"/>
        <v>4.1428571428571432</v>
      </c>
      <c r="S13" s="28">
        <f t="shared" si="2"/>
        <v>4</v>
      </c>
    </row>
    <row r="14" spans="2:21" x14ac:dyDescent="0.25">
      <c r="B14" s="8">
        <v>7</v>
      </c>
      <c r="C14" s="9" t="s">
        <v>82</v>
      </c>
      <c r="D14" s="18">
        <v>100000001</v>
      </c>
      <c r="E14" s="8">
        <f t="shared" si="0"/>
        <v>1100000011</v>
      </c>
      <c r="F14" s="8">
        <f>COUNTIF(Respostas!$AR$2:$AR$87,D14*1)</f>
        <v>0</v>
      </c>
      <c r="G14" s="8">
        <f>COUNTIF(Respostas!$AR$2:$AR$87,E14*1)</f>
        <v>0</v>
      </c>
      <c r="H14" s="8">
        <f>COUNTIF(Respostas!$AR$2:$AR$87,D14*2)</f>
        <v>1</v>
      </c>
      <c r="I14" s="8">
        <f>COUNTIF(Respostas!$AR$2:$AR$87,E14*2)</f>
        <v>0</v>
      </c>
      <c r="J14" s="8">
        <f>COUNTIF(Respostas!$AR$2:$AR$87,D14*3)</f>
        <v>0</v>
      </c>
      <c r="K14" s="8">
        <f>COUNTIF(Respostas!$AR$2:$AR$87,E14*3)</f>
        <v>1</v>
      </c>
      <c r="L14" s="8">
        <f>COUNTIF(Respostas!$AR$2:$AR$87,D14*4)</f>
        <v>3</v>
      </c>
      <c r="M14" s="8">
        <f>COUNTIF(Respostas!$AR$2:$AR$87,E14*4)</f>
        <v>2</v>
      </c>
      <c r="N14" s="8">
        <f>COUNTIF(Respostas!$AR$2:$AR$87,D14*5)</f>
        <v>4</v>
      </c>
      <c r="O14" s="8">
        <f>COUNTIF(Respostas!$AR$2:$AR$87,E14*5)</f>
        <v>2</v>
      </c>
      <c r="P14" s="8">
        <f t="shared" si="1"/>
        <v>8</v>
      </c>
      <c r="Q14" s="8">
        <f t="shared" si="1"/>
        <v>5</v>
      </c>
      <c r="R14" s="28">
        <f t="shared" si="2"/>
        <v>4.25</v>
      </c>
      <c r="S14" s="28">
        <f t="shared" si="2"/>
        <v>4.2</v>
      </c>
    </row>
    <row r="15" spans="2:21" x14ac:dyDescent="0.25">
      <c r="F15" s="14">
        <f>SUM(F8:F14)</f>
        <v>5</v>
      </c>
      <c r="G15" s="14">
        <f t="shared" ref="G15:Q15" si="3">SUM(G8:G14)</f>
        <v>2</v>
      </c>
      <c r="H15" s="14">
        <f t="shared" si="3"/>
        <v>2</v>
      </c>
      <c r="I15" s="14">
        <f t="shared" si="3"/>
        <v>2</v>
      </c>
      <c r="J15" s="14">
        <f t="shared" si="3"/>
        <v>5</v>
      </c>
      <c r="K15" s="14">
        <f t="shared" si="3"/>
        <v>6</v>
      </c>
      <c r="L15" s="14">
        <f t="shared" si="3"/>
        <v>14</v>
      </c>
      <c r="M15" s="14">
        <f t="shared" si="3"/>
        <v>18</v>
      </c>
      <c r="N15" s="14">
        <f t="shared" si="3"/>
        <v>19</v>
      </c>
      <c r="O15" s="14">
        <f t="shared" si="3"/>
        <v>12</v>
      </c>
      <c r="P15" s="14">
        <f t="shared" si="3"/>
        <v>45</v>
      </c>
      <c r="Q15" s="14">
        <f t="shared" si="3"/>
        <v>40</v>
      </c>
      <c r="R15" s="37">
        <f>AVERAGE(R8:R14)</f>
        <v>3.4965986394557822</v>
      </c>
      <c r="S15" s="37">
        <f>AVERAGE(S8:S14)</f>
        <v>3.8825745682888537</v>
      </c>
      <c r="T15" s="27">
        <f>SUM(F15:O15)</f>
        <v>85</v>
      </c>
      <c r="U15" s="5" t="s">
        <v>125</v>
      </c>
    </row>
    <row r="17" spans="2:21" x14ac:dyDescent="0.25">
      <c r="B17" s="44" t="s">
        <v>89</v>
      </c>
      <c r="C17" s="45" t="s">
        <v>118</v>
      </c>
      <c r="D17" s="46"/>
      <c r="E17" s="46"/>
      <c r="F17" s="41" t="s">
        <v>75</v>
      </c>
      <c r="G17" s="41"/>
      <c r="H17" s="41" t="s">
        <v>80</v>
      </c>
      <c r="I17" s="41"/>
      <c r="J17" s="41" t="s">
        <v>74</v>
      </c>
      <c r="K17" s="41"/>
      <c r="L17" s="41" t="s">
        <v>73</v>
      </c>
      <c r="M17" s="41"/>
      <c r="N17" s="41" t="s">
        <v>102</v>
      </c>
      <c r="O17" s="41"/>
      <c r="P17" s="41" t="s">
        <v>123</v>
      </c>
      <c r="Q17" s="41"/>
      <c r="R17" s="41" t="s">
        <v>124</v>
      </c>
      <c r="S17" s="41"/>
    </row>
    <row r="18" spans="2:21" x14ac:dyDescent="0.25">
      <c r="B18" s="44"/>
      <c r="C18" s="45"/>
      <c r="D18" s="46"/>
      <c r="E18" s="46"/>
      <c r="F18" s="11" t="s">
        <v>91</v>
      </c>
      <c r="G18" s="11" t="s">
        <v>92</v>
      </c>
      <c r="H18" s="11" t="s">
        <v>91</v>
      </c>
      <c r="I18" s="11" t="s">
        <v>92</v>
      </c>
      <c r="J18" s="11" t="s">
        <v>91</v>
      </c>
      <c r="K18" s="11" t="s">
        <v>92</v>
      </c>
      <c r="L18" s="11" t="s">
        <v>91</v>
      </c>
      <c r="M18" s="11" t="s">
        <v>92</v>
      </c>
      <c r="N18" s="11" t="s">
        <v>91</v>
      </c>
      <c r="O18" s="11" t="s">
        <v>92</v>
      </c>
      <c r="P18" s="11" t="s">
        <v>91</v>
      </c>
      <c r="Q18" s="11" t="s">
        <v>92</v>
      </c>
      <c r="R18" s="11" t="s">
        <v>91</v>
      </c>
      <c r="S18" s="11" t="s">
        <v>92</v>
      </c>
    </row>
    <row r="19" spans="2:21" x14ac:dyDescent="0.25">
      <c r="B19" s="8">
        <v>1</v>
      </c>
      <c r="C19" s="12" t="s">
        <v>84</v>
      </c>
      <c r="D19" s="8">
        <v>1</v>
      </c>
      <c r="E19" s="8">
        <f>D19*11</f>
        <v>11</v>
      </c>
      <c r="F19" s="8">
        <f>COUNTIF(Respostas!$AT$2:$AT$87,D19*1)</f>
        <v>0</v>
      </c>
      <c r="G19" s="8">
        <f>COUNTIF(Respostas!$AT$2:$AT$87,E19*1)</f>
        <v>0</v>
      </c>
      <c r="H19" s="8">
        <f>COUNTIF(Respostas!$AT$2:$AT$87,D19*2)</f>
        <v>1</v>
      </c>
      <c r="I19" s="8">
        <f>COUNTIF(Respostas!$AT$2:$AT$87,E19*2)</f>
        <v>0</v>
      </c>
      <c r="J19" s="8">
        <f>COUNTIF(Respostas!$AT$2:$AT$87,D19*3)</f>
        <v>1</v>
      </c>
      <c r="K19" s="8">
        <f>COUNTIF(Respostas!$AT$2:$AT$87,E19*3)</f>
        <v>1</v>
      </c>
      <c r="L19" s="8">
        <f>COUNTIF(Respostas!$AT$2:$AT$87,D19*4)</f>
        <v>3</v>
      </c>
      <c r="M19" s="8">
        <f>COUNTIF(Respostas!$AT$2:$AT$87,E19*4)</f>
        <v>2</v>
      </c>
      <c r="N19" s="8">
        <f>COUNTIF(Respostas!$AT$2:$AT$87,D19*5)</f>
        <v>1</v>
      </c>
      <c r="O19" s="8">
        <f>COUNTIF(Respostas!$AT$2:$AT$87,E19*5)</f>
        <v>1</v>
      </c>
      <c r="P19" s="8">
        <f>F19+H19+J19+L19+N19</f>
        <v>6</v>
      </c>
      <c r="Q19" s="8">
        <f>G19+I19+K19+M19+O19</f>
        <v>4</v>
      </c>
      <c r="R19" s="28">
        <f>IFERROR(((F19*1)+(H19*2)+(J19*3)+(L19*4)+(N19*5))/P19,0)</f>
        <v>3.6666666666666665</v>
      </c>
      <c r="S19" s="28">
        <f>IFERROR(((G19*1)+(I19*2)+(K19*3)+(M19*4)+(O19*5))/Q19,0)</f>
        <v>4</v>
      </c>
    </row>
    <row r="20" spans="2:21" x14ac:dyDescent="0.25">
      <c r="B20" s="8">
        <v>2</v>
      </c>
      <c r="C20" s="9" t="s">
        <v>83</v>
      </c>
      <c r="D20" s="18">
        <v>101</v>
      </c>
      <c r="E20" s="8">
        <f t="shared" ref="E20:E25" si="4">D20*11</f>
        <v>1111</v>
      </c>
      <c r="F20" s="8">
        <f>COUNTIF(Respostas!$AT$2:$AT$87,D20*1)</f>
        <v>0</v>
      </c>
      <c r="G20" s="8">
        <f>COUNTIF(Respostas!$AT$2:$AT$87,E20*1)</f>
        <v>0</v>
      </c>
      <c r="H20" s="8">
        <f>COUNTIF(Respostas!$AT$2:$AT$87,D20*2)</f>
        <v>0</v>
      </c>
      <c r="I20" s="8">
        <f>COUNTIF(Respostas!$AT$2:$AT$87,E20*2)</f>
        <v>0</v>
      </c>
      <c r="J20" s="8">
        <f>COUNTIF(Respostas!$AT$2:$AT$87,D20*3)</f>
        <v>0</v>
      </c>
      <c r="K20" s="8">
        <f>COUNTIF(Respostas!$AT$2:$AT$87,E20*3)</f>
        <v>2</v>
      </c>
      <c r="L20" s="8">
        <f>COUNTIF(Respostas!$AT$2:$AT$87,D20*4)</f>
        <v>2</v>
      </c>
      <c r="M20" s="8">
        <f>COUNTIF(Respostas!$AT$2:$AT$87,E20*4)</f>
        <v>0</v>
      </c>
      <c r="N20" s="8">
        <f>COUNTIF(Respostas!$AT$2:$AT$87,D20*5)</f>
        <v>1</v>
      </c>
      <c r="O20" s="8">
        <f>COUNTIF(Respostas!$AT$2:$AT$87,E20*5)</f>
        <v>0</v>
      </c>
      <c r="P20" s="8">
        <f t="shared" ref="P20:P25" si="5">F20+H20+J20+L20+N20</f>
        <v>3</v>
      </c>
      <c r="Q20" s="8">
        <f t="shared" ref="Q20:Q25" si="6">G20+I20+K20+M20+O20</f>
        <v>2</v>
      </c>
      <c r="R20" s="28">
        <f t="shared" ref="R20:R25" si="7">IFERROR(((F20*1)+(H20*2)+(J20*3)+(L20*4)+(N20*5))/P20,0)</f>
        <v>4.333333333333333</v>
      </c>
      <c r="S20" s="28">
        <f t="shared" ref="S20:S25" si="8">IFERROR(((G20*1)+(I20*2)+(K20*3)+(M20*4)+(O20*5))/Q20,0)</f>
        <v>3</v>
      </c>
    </row>
    <row r="21" spans="2:21" x14ac:dyDescent="0.25">
      <c r="B21" s="8">
        <v>3</v>
      </c>
      <c r="C21" s="9" t="s">
        <v>78</v>
      </c>
      <c r="D21" s="18">
        <v>1001</v>
      </c>
      <c r="E21" s="8">
        <f t="shared" si="4"/>
        <v>11011</v>
      </c>
      <c r="F21" s="8">
        <f>COUNTIF(Respostas!$AT$2:$AT$87,D21*1)</f>
        <v>4</v>
      </c>
      <c r="G21" s="8">
        <f>COUNTIF(Respostas!$AT$2:$AT$87,E21*1)</f>
        <v>1</v>
      </c>
      <c r="H21" s="8">
        <f>COUNTIF(Respostas!$AT$2:$AT$87,D21*2)</f>
        <v>1</v>
      </c>
      <c r="I21" s="8">
        <f>COUNTIF(Respostas!$AT$2:$AT$87,E21*2)</f>
        <v>0</v>
      </c>
      <c r="J21" s="8">
        <f>COUNTIF(Respostas!$AT$2:$AT$87,D21*3)</f>
        <v>2</v>
      </c>
      <c r="K21" s="8">
        <f>COUNTIF(Respostas!$AT$2:$AT$87,E21*3)</f>
        <v>1</v>
      </c>
      <c r="L21" s="8">
        <f>COUNTIF(Respostas!$AT$2:$AT$87,D21*4)</f>
        <v>4</v>
      </c>
      <c r="M21" s="8">
        <f>COUNTIF(Respostas!$AT$2:$AT$87,E21*4)</f>
        <v>1</v>
      </c>
      <c r="N21" s="8">
        <f>COUNTIF(Respostas!$AT$2:$AT$87,D21*5)</f>
        <v>1</v>
      </c>
      <c r="O21" s="8">
        <f>COUNTIF(Respostas!$AT$2:$AT$87,E21*5)</f>
        <v>1</v>
      </c>
      <c r="P21" s="8">
        <f t="shared" si="5"/>
        <v>12</v>
      </c>
      <c r="Q21" s="8">
        <f t="shared" si="6"/>
        <v>4</v>
      </c>
      <c r="R21" s="28">
        <f t="shared" si="7"/>
        <v>2.75</v>
      </c>
      <c r="S21" s="28">
        <f t="shared" si="8"/>
        <v>3.25</v>
      </c>
    </row>
    <row r="22" spans="2:21" x14ac:dyDescent="0.25">
      <c r="B22" s="8">
        <v>4</v>
      </c>
      <c r="C22" s="9" t="s">
        <v>86</v>
      </c>
      <c r="D22" s="18">
        <v>10001</v>
      </c>
      <c r="E22" s="8">
        <f t="shared" si="4"/>
        <v>110011</v>
      </c>
      <c r="F22" s="8">
        <f>COUNTIF(Respostas!$AT$2:$AT$87,D22*1)</f>
        <v>0</v>
      </c>
      <c r="G22" s="8">
        <f>COUNTIF(Respostas!$AT$2:$AT$87,E22*1)</f>
        <v>0</v>
      </c>
      <c r="H22" s="8">
        <f>COUNTIF(Respostas!$AT$2:$AT$87,D22*2)</f>
        <v>0</v>
      </c>
      <c r="I22" s="8">
        <f>COUNTIF(Respostas!$AT$2:$AT$87,E22*2)</f>
        <v>5</v>
      </c>
      <c r="J22" s="8">
        <f>COUNTIF(Respostas!$AT$2:$AT$87,D22*3)</f>
        <v>0</v>
      </c>
      <c r="K22" s="8">
        <f>COUNTIF(Respostas!$AT$2:$AT$87,E22*3)</f>
        <v>3</v>
      </c>
      <c r="L22" s="8">
        <f>COUNTIF(Respostas!$AT$2:$AT$87,D22*4)</f>
        <v>0</v>
      </c>
      <c r="M22" s="8">
        <f>COUNTIF(Respostas!$AT$2:$AT$87,E22*4)</f>
        <v>4</v>
      </c>
      <c r="N22" s="8">
        <f>COUNTIF(Respostas!$AT$2:$AT$87,D22*5)</f>
        <v>0</v>
      </c>
      <c r="O22" s="8">
        <f>COUNTIF(Respostas!$AT$2:$AT$87,E22*5)</f>
        <v>1</v>
      </c>
      <c r="P22" s="8">
        <f t="shared" si="5"/>
        <v>0</v>
      </c>
      <c r="Q22" s="8">
        <f t="shared" si="6"/>
        <v>13</v>
      </c>
      <c r="R22" s="28">
        <f t="shared" si="7"/>
        <v>0</v>
      </c>
      <c r="S22" s="28">
        <f t="shared" si="8"/>
        <v>3.0769230769230771</v>
      </c>
    </row>
    <row r="23" spans="2:21" x14ac:dyDescent="0.25">
      <c r="B23" s="8">
        <v>5</v>
      </c>
      <c r="C23" s="17" t="s">
        <v>68</v>
      </c>
      <c r="D23" s="19">
        <v>100001</v>
      </c>
      <c r="E23" s="8">
        <f t="shared" si="4"/>
        <v>1100011</v>
      </c>
      <c r="F23" s="8">
        <f>COUNTIF(Respostas!$AT$2:$AT$87,D23*1)</f>
        <v>0</v>
      </c>
      <c r="G23" s="8">
        <f>COUNTIF(Respostas!$AT$2:$AT$87,E23*1)</f>
        <v>0</v>
      </c>
      <c r="H23" s="8">
        <f>COUNTIF(Respostas!$AT$2:$AT$87,D23*2)</f>
        <v>1</v>
      </c>
      <c r="I23" s="8">
        <f>COUNTIF(Respostas!$AT$2:$AT$87,E23*2)</f>
        <v>0</v>
      </c>
      <c r="J23" s="8">
        <f>COUNTIF(Respostas!$AT$2:$AT$87,D23*3)</f>
        <v>2</v>
      </c>
      <c r="K23" s="8">
        <f>COUNTIF(Respostas!$AT$2:$AT$87,E23*3)</f>
        <v>1</v>
      </c>
      <c r="L23" s="8">
        <f>COUNTIF(Respostas!$AT$2:$AT$87,D23*4)</f>
        <v>3</v>
      </c>
      <c r="M23" s="8">
        <f>COUNTIF(Respostas!$AT$2:$AT$87,E23*4)</f>
        <v>4</v>
      </c>
      <c r="N23" s="8">
        <f>COUNTIF(Respostas!$AT$2:$AT$87,D23*5)</f>
        <v>3</v>
      </c>
      <c r="O23" s="8">
        <f>COUNTIF(Respostas!$AT$2:$AT$87,E23*5)</f>
        <v>2</v>
      </c>
      <c r="P23" s="8">
        <f t="shared" si="5"/>
        <v>9</v>
      </c>
      <c r="Q23" s="8">
        <f t="shared" si="6"/>
        <v>7</v>
      </c>
      <c r="R23" s="28">
        <f t="shared" si="7"/>
        <v>3.8888888888888888</v>
      </c>
      <c r="S23" s="28">
        <f t="shared" si="8"/>
        <v>4.1428571428571432</v>
      </c>
    </row>
    <row r="24" spans="2:21" x14ac:dyDescent="0.25">
      <c r="B24" s="8">
        <v>6</v>
      </c>
      <c r="C24" s="9" t="s">
        <v>81</v>
      </c>
      <c r="D24" s="18">
        <v>1000001</v>
      </c>
      <c r="E24" s="8">
        <f t="shared" si="4"/>
        <v>11000011</v>
      </c>
      <c r="F24" s="8">
        <f>COUNTIF(Respostas!$AT$2:$AT$87,D24*1)</f>
        <v>1</v>
      </c>
      <c r="G24" s="8">
        <f>COUNTIF(Respostas!$AT$2:$AT$87,E24*1)</f>
        <v>1</v>
      </c>
      <c r="H24" s="8">
        <f>COUNTIF(Respostas!$AT$2:$AT$87,D24*2)</f>
        <v>0</v>
      </c>
      <c r="I24" s="8">
        <f>COUNTIF(Respostas!$AT$2:$AT$87,E24*2)</f>
        <v>0</v>
      </c>
      <c r="J24" s="8">
        <f>COUNTIF(Respostas!$AT$2:$AT$87,D24*3)</f>
        <v>1</v>
      </c>
      <c r="K24" s="8">
        <f>COUNTIF(Respostas!$AT$2:$AT$87,E24*3)</f>
        <v>1</v>
      </c>
      <c r="L24" s="8">
        <f>COUNTIF(Respostas!$AT$2:$AT$87,D24*4)</f>
        <v>1</v>
      </c>
      <c r="M24" s="8">
        <f>COUNTIF(Respostas!$AT$2:$AT$87,E24*4)</f>
        <v>1</v>
      </c>
      <c r="N24" s="8">
        <f>COUNTIF(Respostas!$AT$2:$AT$87,D24*5)</f>
        <v>4</v>
      </c>
      <c r="O24" s="8">
        <f>COUNTIF(Respostas!$AT$2:$AT$87,E24*5)</f>
        <v>2</v>
      </c>
      <c r="P24" s="8">
        <f t="shared" si="5"/>
        <v>7</v>
      </c>
      <c r="Q24" s="8">
        <f t="shared" si="6"/>
        <v>5</v>
      </c>
      <c r="R24" s="28">
        <f t="shared" si="7"/>
        <v>4</v>
      </c>
      <c r="S24" s="28">
        <f t="shared" si="8"/>
        <v>3.6</v>
      </c>
    </row>
    <row r="25" spans="2:21" x14ac:dyDescent="0.25">
      <c r="B25" s="8">
        <v>7</v>
      </c>
      <c r="C25" s="9" t="s">
        <v>82</v>
      </c>
      <c r="D25" s="18">
        <v>100000001</v>
      </c>
      <c r="E25" s="8">
        <f t="shared" si="4"/>
        <v>1100000011</v>
      </c>
      <c r="F25" s="8">
        <f>COUNTIF(Respostas!$AT$2:$AT$87,D25*1)</f>
        <v>0</v>
      </c>
      <c r="G25" s="8">
        <f>COUNTIF(Respostas!$AT$2:$AT$87,E25*1)</f>
        <v>0</v>
      </c>
      <c r="H25" s="8">
        <f>COUNTIF(Respostas!$AT$2:$AT$87,D25*2)</f>
        <v>0</v>
      </c>
      <c r="I25" s="8">
        <f>COUNTIF(Respostas!$AT$2:$AT$87,E25*2)</f>
        <v>0</v>
      </c>
      <c r="J25" s="8">
        <f>COUNTIF(Respostas!$AT$2:$AT$87,D25*3)</f>
        <v>2</v>
      </c>
      <c r="K25" s="8">
        <f>COUNTIF(Respostas!$AT$2:$AT$87,E25*3)</f>
        <v>3</v>
      </c>
      <c r="L25" s="8">
        <f>COUNTIF(Respostas!$AT$2:$AT$87,D25*4)</f>
        <v>4</v>
      </c>
      <c r="M25" s="8">
        <f>COUNTIF(Respostas!$AT$2:$AT$87,E25*4)</f>
        <v>1</v>
      </c>
      <c r="N25" s="8">
        <f>COUNTIF(Respostas!$AT$2:$AT$87,D25*5)</f>
        <v>2</v>
      </c>
      <c r="O25" s="8">
        <f>COUNTIF(Respostas!$AT$2:$AT$87,E25*5)</f>
        <v>1</v>
      </c>
      <c r="P25" s="8">
        <f t="shared" si="5"/>
        <v>8</v>
      </c>
      <c r="Q25" s="8">
        <f t="shared" si="6"/>
        <v>5</v>
      </c>
      <c r="R25" s="28">
        <f t="shared" si="7"/>
        <v>4</v>
      </c>
      <c r="S25" s="28">
        <f t="shared" si="8"/>
        <v>3.6</v>
      </c>
    </row>
    <row r="26" spans="2:21" x14ac:dyDescent="0.25">
      <c r="F26" s="14">
        <f>SUM(F19:F25)</f>
        <v>5</v>
      </c>
      <c r="G26" s="14">
        <f t="shared" ref="G26:Q26" si="9">SUM(G19:G25)</f>
        <v>2</v>
      </c>
      <c r="H26" s="14">
        <f t="shared" si="9"/>
        <v>3</v>
      </c>
      <c r="I26" s="14">
        <f t="shared" si="9"/>
        <v>5</v>
      </c>
      <c r="J26" s="14">
        <f t="shared" si="9"/>
        <v>8</v>
      </c>
      <c r="K26" s="14">
        <f t="shared" si="9"/>
        <v>12</v>
      </c>
      <c r="L26" s="14">
        <f t="shared" si="9"/>
        <v>17</v>
      </c>
      <c r="M26" s="14">
        <f t="shared" si="9"/>
        <v>13</v>
      </c>
      <c r="N26" s="14">
        <f t="shared" si="9"/>
        <v>12</v>
      </c>
      <c r="O26" s="14">
        <f t="shared" si="9"/>
        <v>8</v>
      </c>
      <c r="P26" s="14">
        <f t="shared" si="9"/>
        <v>45</v>
      </c>
      <c r="Q26" s="14">
        <f t="shared" si="9"/>
        <v>40</v>
      </c>
      <c r="R26" s="37">
        <f>AVERAGE(R19:R25)</f>
        <v>3.2341269841269842</v>
      </c>
      <c r="S26" s="37">
        <f>AVERAGE(S19:S25)</f>
        <v>3.5242543171114602</v>
      </c>
      <c r="T26" s="27">
        <f>SUM(F26:O26)</f>
        <v>85</v>
      </c>
      <c r="U26" s="5" t="s">
        <v>125</v>
      </c>
    </row>
    <row r="28" spans="2:21" x14ac:dyDescent="0.25">
      <c r="B28" s="44" t="s">
        <v>89</v>
      </c>
      <c r="C28" s="45" t="s">
        <v>119</v>
      </c>
      <c r="D28" s="46"/>
      <c r="E28" s="46"/>
      <c r="F28" s="41" t="s">
        <v>75</v>
      </c>
      <c r="G28" s="41"/>
      <c r="H28" s="41" t="s">
        <v>80</v>
      </c>
      <c r="I28" s="41"/>
      <c r="J28" s="41" t="s">
        <v>74</v>
      </c>
      <c r="K28" s="41"/>
      <c r="L28" s="41" t="s">
        <v>73</v>
      </c>
      <c r="M28" s="41"/>
      <c r="N28" s="41" t="s">
        <v>102</v>
      </c>
      <c r="O28" s="41"/>
      <c r="P28" s="41" t="s">
        <v>123</v>
      </c>
      <c r="Q28" s="41"/>
      <c r="R28" s="41" t="s">
        <v>124</v>
      </c>
      <c r="S28" s="41"/>
    </row>
    <row r="29" spans="2:21" ht="15" customHeight="1" x14ac:dyDescent="0.25">
      <c r="B29" s="44"/>
      <c r="C29" s="45"/>
      <c r="D29" s="46"/>
      <c r="E29" s="46"/>
      <c r="F29" s="11" t="s">
        <v>91</v>
      </c>
      <c r="G29" s="11" t="s">
        <v>92</v>
      </c>
      <c r="H29" s="11" t="s">
        <v>91</v>
      </c>
      <c r="I29" s="11" t="s">
        <v>92</v>
      </c>
      <c r="J29" s="11" t="s">
        <v>91</v>
      </c>
      <c r="K29" s="11" t="s">
        <v>92</v>
      </c>
      <c r="L29" s="11" t="s">
        <v>91</v>
      </c>
      <c r="M29" s="11" t="s">
        <v>92</v>
      </c>
      <c r="N29" s="11" t="s">
        <v>91</v>
      </c>
      <c r="O29" s="11" t="s">
        <v>92</v>
      </c>
      <c r="P29" s="11" t="s">
        <v>91</v>
      </c>
      <c r="Q29" s="11" t="s">
        <v>92</v>
      </c>
      <c r="R29" s="11" t="s">
        <v>91</v>
      </c>
      <c r="S29" s="11" t="s">
        <v>92</v>
      </c>
    </row>
    <row r="30" spans="2:21" x14ac:dyDescent="0.25">
      <c r="B30" s="8">
        <v>1</v>
      </c>
      <c r="C30" s="12" t="s">
        <v>84</v>
      </c>
      <c r="D30" s="8">
        <v>1</v>
      </c>
      <c r="E30" s="8">
        <f>D30*11</f>
        <v>11</v>
      </c>
      <c r="F30" s="8">
        <f>COUNTIF(Respostas!$AV$2:$AV$87,D30*1)</f>
        <v>0</v>
      </c>
      <c r="G30" s="8">
        <f>COUNTIF(Respostas!$AV$2:$AV$87,E30*1)</f>
        <v>0</v>
      </c>
      <c r="H30" s="8">
        <f>COUNTIF(Respostas!$AV$2:$AV$87,D30*2)</f>
        <v>0</v>
      </c>
      <c r="I30" s="8">
        <f>COUNTIF(Respostas!$AV$2:$AV$87,E30*2)</f>
        <v>0</v>
      </c>
      <c r="J30" s="8">
        <f>COUNTIF(Respostas!$AV$2:$AV$87,D30*3)</f>
        <v>1</v>
      </c>
      <c r="K30" s="8">
        <f>COUNTIF(Respostas!$AV$2:$AV$87,E30*3)</f>
        <v>1</v>
      </c>
      <c r="L30" s="8">
        <f>COUNTIF(Respostas!$AV$2:$AV$87,D30*4)</f>
        <v>4</v>
      </c>
      <c r="M30" s="8">
        <f>COUNTIF(Respostas!$AV$2:$AV$87,E30*4)</f>
        <v>2</v>
      </c>
      <c r="N30" s="8">
        <f>COUNTIF(Respostas!$AV$2:$AV$87,D30*5)</f>
        <v>1</v>
      </c>
      <c r="O30" s="8">
        <f>COUNTIF(Respostas!$AV$2:$AV$87,E30*5)</f>
        <v>1</v>
      </c>
      <c r="P30" s="8">
        <f>F30+H30+J30+L30+N30</f>
        <v>6</v>
      </c>
      <c r="Q30" s="8">
        <f>G30+I30+K30+M30+O30</f>
        <v>4</v>
      </c>
      <c r="R30" s="28">
        <f>IFERROR(((F30*1)+(H30*2)+(J30*3)+(L30*4)+(N30*5))/P30,0)</f>
        <v>4</v>
      </c>
      <c r="S30" s="28">
        <f>IFERROR(((G30*1)+(I30*2)+(K30*3)+(M30*4)+(O30*5))/Q30,0)</f>
        <v>4</v>
      </c>
    </row>
    <row r="31" spans="2:21" x14ac:dyDescent="0.25">
      <c r="B31" s="8">
        <v>2</v>
      </c>
      <c r="C31" s="9" t="s">
        <v>83</v>
      </c>
      <c r="D31" s="18">
        <v>101</v>
      </c>
      <c r="E31" s="8">
        <f t="shared" ref="E31:E36" si="10">D31*11</f>
        <v>1111</v>
      </c>
      <c r="F31" s="8">
        <f>COUNTIF(Respostas!$AV$2:$AV$87,D31*1)</f>
        <v>0</v>
      </c>
      <c r="G31" s="8">
        <f>COUNTIF(Respostas!$AV$2:$AV$87,E31*1)</f>
        <v>0</v>
      </c>
      <c r="H31" s="8">
        <f>COUNTIF(Respostas!$AV$2:$AV$87,D31*2)</f>
        <v>0</v>
      </c>
      <c r="I31" s="8">
        <f>COUNTIF(Respostas!$AV$2:$AV$87,E31*2)</f>
        <v>0</v>
      </c>
      <c r="J31" s="8">
        <f>COUNTIF(Respostas!$AV$2:$AV$87,D31*3)</f>
        <v>0</v>
      </c>
      <c r="K31" s="8">
        <f>COUNTIF(Respostas!$AV$2:$AV$87,E31*3)</f>
        <v>0</v>
      </c>
      <c r="L31" s="8">
        <f>COUNTIF(Respostas!$AV$2:$AV$87,D31*4)</f>
        <v>1</v>
      </c>
      <c r="M31" s="8">
        <f>COUNTIF(Respostas!$AV$2:$AV$87,E31*4)</f>
        <v>1</v>
      </c>
      <c r="N31" s="8">
        <f>COUNTIF(Respostas!$AV$2:$AV$87,D31*5)</f>
        <v>2</v>
      </c>
      <c r="O31" s="8">
        <f>COUNTIF(Respostas!$AV$2:$AV$87,E31*5)</f>
        <v>1</v>
      </c>
      <c r="P31" s="8">
        <f t="shared" ref="P31:P36" si="11">F31+H31+J31+L31+N31</f>
        <v>3</v>
      </c>
      <c r="Q31" s="8">
        <f t="shared" ref="Q31:Q36" si="12">G31+I31+K31+M31+O31</f>
        <v>2</v>
      </c>
      <c r="R31" s="28">
        <f t="shared" ref="R31:R36" si="13">IFERROR(((F31*1)+(H31*2)+(J31*3)+(L31*4)+(N31*5))/P31,0)</f>
        <v>4.666666666666667</v>
      </c>
      <c r="S31" s="28">
        <f t="shared" ref="S31:S36" si="14">IFERROR(((G31*1)+(I31*2)+(K31*3)+(M31*4)+(O31*5))/Q31,0)</f>
        <v>4.5</v>
      </c>
    </row>
    <row r="32" spans="2:21" x14ac:dyDescent="0.25">
      <c r="B32" s="8">
        <v>3</v>
      </c>
      <c r="C32" s="9" t="s">
        <v>78</v>
      </c>
      <c r="D32" s="18">
        <v>1001</v>
      </c>
      <c r="E32" s="8">
        <f t="shared" si="10"/>
        <v>11011</v>
      </c>
      <c r="F32" s="8">
        <f>COUNTIF(Respostas!$AV$2:$AV$87,D32*1)</f>
        <v>4</v>
      </c>
      <c r="G32" s="8">
        <f>COUNTIF(Respostas!$AV$2:$AV$87,E32*1)</f>
        <v>1</v>
      </c>
      <c r="H32" s="8">
        <f>COUNTIF(Respostas!$AV$2:$AV$87,D32*2)</f>
        <v>1</v>
      </c>
      <c r="I32" s="8">
        <f>COUNTIF(Respostas!$AV$2:$AV$87,E32*2)</f>
        <v>0</v>
      </c>
      <c r="J32" s="8">
        <f>COUNTIF(Respostas!$AV$2:$AV$87,D32*3)</f>
        <v>1</v>
      </c>
      <c r="K32" s="8">
        <f>COUNTIF(Respostas!$AV$2:$AV$87,E32*3)</f>
        <v>1</v>
      </c>
      <c r="L32" s="8">
        <f>COUNTIF(Respostas!$AV$2:$AV$87,D32*4)</f>
        <v>3</v>
      </c>
      <c r="M32" s="8">
        <f>COUNTIF(Respostas!$AV$2:$AV$87,E32*4)</f>
        <v>1</v>
      </c>
      <c r="N32" s="8">
        <f>COUNTIF(Respostas!$AV$2:$AV$87,D32*5)</f>
        <v>3</v>
      </c>
      <c r="O32" s="8">
        <f>COUNTIF(Respostas!$AV$2:$AV$87,E32*5)</f>
        <v>1</v>
      </c>
      <c r="P32" s="8">
        <f t="shared" si="11"/>
        <v>12</v>
      </c>
      <c r="Q32" s="8">
        <f t="shared" si="12"/>
        <v>4</v>
      </c>
      <c r="R32" s="28">
        <f t="shared" si="13"/>
        <v>3</v>
      </c>
      <c r="S32" s="28">
        <f t="shared" si="14"/>
        <v>3.25</v>
      </c>
    </row>
    <row r="33" spans="2:21" x14ac:dyDescent="0.25">
      <c r="B33" s="8">
        <v>4</v>
      </c>
      <c r="C33" s="9" t="s">
        <v>86</v>
      </c>
      <c r="D33" s="18">
        <v>10001</v>
      </c>
      <c r="E33" s="8">
        <f t="shared" si="10"/>
        <v>110011</v>
      </c>
      <c r="F33" s="8">
        <f>COUNTIF(Respostas!$AV$2:$AV$87,D33*1)</f>
        <v>0</v>
      </c>
      <c r="G33" s="8">
        <f>COUNTIF(Respostas!$AV$2:$AV$87,E33*1)</f>
        <v>0</v>
      </c>
      <c r="H33" s="8">
        <f>COUNTIF(Respostas!$AV$2:$AV$87,D33*2)</f>
        <v>0</v>
      </c>
      <c r="I33" s="8">
        <f>COUNTIF(Respostas!$AV$2:$AV$87,E33*2)</f>
        <v>4</v>
      </c>
      <c r="J33" s="8">
        <f>COUNTIF(Respostas!$AV$2:$AV$87,D33*3)</f>
        <v>0</v>
      </c>
      <c r="K33" s="8">
        <f>COUNTIF(Respostas!$AV$2:$AV$87,E33*3)</f>
        <v>1</v>
      </c>
      <c r="L33" s="8">
        <f>COUNTIF(Respostas!$AV$2:$AV$87,D33*4)</f>
        <v>0</v>
      </c>
      <c r="M33" s="8">
        <f>COUNTIF(Respostas!$AV$2:$AV$87,E33*4)</f>
        <v>8</v>
      </c>
      <c r="N33" s="8">
        <f>COUNTIF(Respostas!$AV$2:$AV$87,D33*5)</f>
        <v>0</v>
      </c>
      <c r="O33" s="8">
        <f>COUNTIF(Respostas!$AV$2:$AV$87,E33*5)</f>
        <v>0</v>
      </c>
      <c r="P33" s="8">
        <f t="shared" si="11"/>
        <v>0</v>
      </c>
      <c r="Q33" s="8">
        <f t="shared" si="12"/>
        <v>13</v>
      </c>
      <c r="R33" s="28">
        <f t="shared" si="13"/>
        <v>0</v>
      </c>
      <c r="S33" s="28">
        <f t="shared" si="14"/>
        <v>3.3076923076923075</v>
      </c>
    </row>
    <row r="34" spans="2:21" x14ac:dyDescent="0.25">
      <c r="B34" s="8">
        <v>5</v>
      </c>
      <c r="C34" s="17" t="s">
        <v>68</v>
      </c>
      <c r="D34" s="19">
        <v>100001</v>
      </c>
      <c r="E34" s="8">
        <f t="shared" si="10"/>
        <v>1100011</v>
      </c>
      <c r="F34" s="8">
        <f>COUNTIF(Respostas!$AV$2:$AV$87,D34*1)</f>
        <v>0</v>
      </c>
      <c r="G34" s="8">
        <f>COUNTIF(Respostas!$AV$2:$AV$87,E34*1)</f>
        <v>0</v>
      </c>
      <c r="H34" s="8">
        <f>COUNTIF(Respostas!$AV$2:$AV$87,D34*2)</f>
        <v>0</v>
      </c>
      <c r="I34" s="8">
        <f>COUNTIF(Respostas!$AV$2:$AV$87,E34*2)</f>
        <v>0</v>
      </c>
      <c r="J34" s="8">
        <f>COUNTIF(Respostas!$AV$2:$AV$87,D34*3)</f>
        <v>3</v>
      </c>
      <c r="K34" s="8">
        <f>COUNTIF(Respostas!$AV$2:$AV$87,E34*3)</f>
        <v>0</v>
      </c>
      <c r="L34" s="8">
        <f>COUNTIF(Respostas!$AV$2:$AV$87,D34*4)</f>
        <v>4</v>
      </c>
      <c r="M34" s="8">
        <f>COUNTIF(Respostas!$AV$2:$AV$87,E34*4)</f>
        <v>4</v>
      </c>
      <c r="N34" s="8">
        <f>COUNTIF(Respostas!$AV$2:$AV$87,D34*5)</f>
        <v>2</v>
      </c>
      <c r="O34" s="8">
        <f>COUNTIF(Respostas!$AV$2:$AV$87,E34*5)</f>
        <v>3</v>
      </c>
      <c r="P34" s="8">
        <f t="shared" si="11"/>
        <v>9</v>
      </c>
      <c r="Q34" s="8">
        <f t="shared" si="12"/>
        <v>7</v>
      </c>
      <c r="R34" s="28">
        <f t="shared" si="13"/>
        <v>3.8888888888888888</v>
      </c>
      <c r="S34" s="28">
        <f t="shared" si="14"/>
        <v>4.4285714285714288</v>
      </c>
    </row>
    <row r="35" spans="2:21" x14ac:dyDescent="0.25">
      <c r="B35" s="8">
        <v>6</v>
      </c>
      <c r="C35" s="9" t="s">
        <v>81</v>
      </c>
      <c r="D35" s="18">
        <v>1000001</v>
      </c>
      <c r="E35" s="8">
        <f t="shared" si="10"/>
        <v>11000011</v>
      </c>
      <c r="F35" s="8">
        <f>COUNTIF(Respostas!$AV$2:$AV$87,D35*1)</f>
        <v>1</v>
      </c>
      <c r="G35" s="8">
        <f>COUNTIF(Respostas!$AV$2:$AV$87,E35*1)</f>
        <v>1</v>
      </c>
      <c r="H35" s="8">
        <f>COUNTIF(Respostas!$AV$2:$AV$87,D35*2)</f>
        <v>0</v>
      </c>
      <c r="I35" s="8">
        <f>COUNTIF(Respostas!$AV$2:$AV$87,E35*2)</f>
        <v>0</v>
      </c>
      <c r="J35" s="8">
        <f>COUNTIF(Respostas!$AV$2:$AV$87,D35*3)</f>
        <v>1</v>
      </c>
      <c r="K35" s="8">
        <f>COUNTIF(Respostas!$AV$2:$AV$87,E35*3)</f>
        <v>1</v>
      </c>
      <c r="L35" s="8">
        <f>COUNTIF(Respostas!$AV$2:$AV$87,D35*4)</f>
        <v>2</v>
      </c>
      <c r="M35" s="8">
        <f>COUNTIF(Respostas!$AV$2:$AV$87,E35*4)</f>
        <v>1</v>
      </c>
      <c r="N35" s="8">
        <f>COUNTIF(Respostas!$AV$2:$AV$87,D35*5)</f>
        <v>3</v>
      </c>
      <c r="O35" s="8">
        <f>COUNTIF(Respostas!$AV$2:$AV$87,E35*5)</f>
        <v>2</v>
      </c>
      <c r="P35" s="8">
        <f t="shared" si="11"/>
        <v>7</v>
      </c>
      <c r="Q35" s="8">
        <f t="shared" si="12"/>
        <v>5</v>
      </c>
      <c r="R35" s="28">
        <f t="shared" si="13"/>
        <v>3.8571428571428572</v>
      </c>
      <c r="S35" s="28">
        <f t="shared" si="14"/>
        <v>3.6</v>
      </c>
    </row>
    <row r="36" spans="2:21" x14ac:dyDescent="0.25">
      <c r="B36" s="8">
        <v>7</v>
      </c>
      <c r="C36" s="9" t="s">
        <v>82</v>
      </c>
      <c r="D36" s="18">
        <v>100000001</v>
      </c>
      <c r="E36" s="8">
        <f t="shared" si="10"/>
        <v>1100000011</v>
      </c>
      <c r="F36" s="8">
        <f>COUNTIF(Respostas!$AV$2:$AV$87,D36*1)</f>
        <v>0</v>
      </c>
      <c r="G36" s="8">
        <f>COUNTIF(Respostas!$AV$2:$AV$87,E36*1)</f>
        <v>0</v>
      </c>
      <c r="H36" s="8">
        <f>COUNTIF(Respostas!$AV$2:$AV$87,D36*2)</f>
        <v>0</v>
      </c>
      <c r="I36" s="8">
        <f>COUNTIF(Respostas!$AV$2:$AV$87,E36*2)</f>
        <v>1</v>
      </c>
      <c r="J36" s="8">
        <f>COUNTIF(Respostas!$AV$2:$AV$87,D36*3)</f>
        <v>2</v>
      </c>
      <c r="K36" s="8">
        <f>COUNTIF(Respostas!$AV$2:$AV$87,E36*3)</f>
        <v>1</v>
      </c>
      <c r="L36" s="8">
        <f>COUNTIF(Respostas!$AV$2:$AV$87,D36*4)</f>
        <v>3</v>
      </c>
      <c r="M36" s="8">
        <f>COUNTIF(Respostas!$AV$2:$AV$87,E36*4)</f>
        <v>2</v>
      </c>
      <c r="N36" s="8">
        <f>COUNTIF(Respostas!$AV$2:$AV$87,D36*5)</f>
        <v>3</v>
      </c>
      <c r="O36" s="8">
        <f>COUNTIF(Respostas!$AV$2:$AV$87,E36*5)</f>
        <v>1</v>
      </c>
      <c r="P36" s="8">
        <f t="shared" si="11"/>
        <v>8</v>
      </c>
      <c r="Q36" s="8">
        <f t="shared" si="12"/>
        <v>5</v>
      </c>
      <c r="R36" s="28">
        <f t="shared" si="13"/>
        <v>4.125</v>
      </c>
      <c r="S36" s="28">
        <f t="shared" si="14"/>
        <v>3.6</v>
      </c>
    </row>
    <row r="37" spans="2:21" x14ac:dyDescent="0.25">
      <c r="F37" s="14">
        <f>SUM(F30:F36)</f>
        <v>5</v>
      </c>
      <c r="G37" s="14">
        <f t="shared" ref="G37:Q37" si="15">SUM(G30:G36)</f>
        <v>2</v>
      </c>
      <c r="H37" s="14">
        <f t="shared" si="15"/>
        <v>1</v>
      </c>
      <c r="I37" s="14">
        <f t="shared" si="15"/>
        <v>5</v>
      </c>
      <c r="J37" s="14">
        <f t="shared" si="15"/>
        <v>8</v>
      </c>
      <c r="K37" s="14">
        <f t="shared" si="15"/>
        <v>5</v>
      </c>
      <c r="L37" s="14">
        <f t="shared" si="15"/>
        <v>17</v>
      </c>
      <c r="M37" s="14">
        <f t="shared" si="15"/>
        <v>19</v>
      </c>
      <c r="N37" s="14">
        <f t="shared" si="15"/>
        <v>14</v>
      </c>
      <c r="O37" s="14">
        <f t="shared" si="15"/>
        <v>9</v>
      </c>
      <c r="P37" s="14">
        <f t="shared" si="15"/>
        <v>45</v>
      </c>
      <c r="Q37" s="14">
        <f t="shared" si="15"/>
        <v>40</v>
      </c>
      <c r="R37" s="37">
        <f>AVERAGE(R30:R36)</f>
        <v>3.362528344671202</v>
      </c>
      <c r="S37" s="37">
        <f>AVERAGE(S30:S36)</f>
        <v>3.8123233908948202</v>
      </c>
      <c r="T37" s="27">
        <f>SUM(F37:O37)</f>
        <v>85</v>
      </c>
      <c r="U37" s="5" t="s">
        <v>125</v>
      </c>
    </row>
    <row r="39" spans="2:21" x14ac:dyDescent="0.25">
      <c r="B39" s="44" t="s">
        <v>89</v>
      </c>
      <c r="C39" s="45" t="s">
        <v>120</v>
      </c>
      <c r="D39" s="46"/>
      <c r="E39" s="46"/>
      <c r="F39" s="41" t="s">
        <v>75</v>
      </c>
      <c r="G39" s="41"/>
      <c r="H39" s="41" t="s">
        <v>80</v>
      </c>
      <c r="I39" s="41"/>
      <c r="J39" s="41" t="s">
        <v>74</v>
      </c>
      <c r="K39" s="41"/>
      <c r="L39" s="41" t="s">
        <v>73</v>
      </c>
      <c r="M39" s="41"/>
      <c r="N39" s="41" t="s">
        <v>102</v>
      </c>
      <c r="O39" s="41"/>
      <c r="P39" s="41" t="s">
        <v>123</v>
      </c>
      <c r="Q39" s="41"/>
      <c r="R39" s="41" t="s">
        <v>124</v>
      </c>
      <c r="S39" s="41"/>
    </row>
    <row r="40" spans="2:21" x14ac:dyDescent="0.25">
      <c r="B40" s="44"/>
      <c r="C40" s="45"/>
      <c r="D40" s="46"/>
      <c r="E40" s="46"/>
      <c r="F40" s="11" t="s">
        <v>91</v>
      </c>
      <c r="G40" s="11" t="s">
        <v>92</v>
      </c>
      <c r="H40" s="11" t="s">
        <v>91</v>
      </c>
      <c r="I40" s="11" t="s">
        <v>92</v>
      </c>
      <c r="J40" s="11" t="s">
        <v>91</v>
      </c>
      <c r="K40" s="11" t="s">
        <v>92</v>
      </c>
      <c r="L40" s="11" t="s">
        <v>91</v>
      </c>
      <c r="M40" s="11" t="s">
        <v>92</v>
      </c>
      <c r="N40" s="11" t="s">
        <v>91</v>
      </c>
      <c r="O40" s="11" t="s">
        <v>92</v>
      </c>
      <c r="P40" s="11" t="s">
        <v>91</v>
      </c>
      <c r="Q40" s="11" t="s">
        <v>92</v>
      </c>
      <c r="R40" s="11" t="s">
        <v>91</v>
      </c>
      <c r="S40" s="11" t="s">
        <v>92</v>
      </c>
    </row>
    <row r="41" spans="2:21" x14ac:dyDescent="0.25">
      <c r="B41" s="8">
        <v>1</v>
      </c>
      <c r="C41" s="12" t="s">
        <v>84</v>
      </c>
      <c r="D41" s="8">
        <v>1</v>
      </c>
      <c r="E41" s="8">
        <f>D41*11</f>
        <v>11</v>
      </c>
      <c r="F41" s="8">
        <f>COUNTIF(Respostas!$AX$2:$AX$87,D41*1)</f>
        <v>0</v>
      </c>
      <c r="G41" s="8">
        <f>COUNTIF(Respostas!$AX$2:$AX$87,E41*1)</f>
        <v>0</v>
      </c>
      <c r="H41" s="8">
        <f>COUNTIF(Respostas!$AX$2:$AX$87,D41*2)</f>
        <v>0</v>
      </c>
      <c r="I41" s="8">
        <f>COUNTIF(Respostas!$AX$2:$AX$87,E41*2)</f>
        <v>0</v>
      </c>
      <c r="J41" s="8">
        <f>COUNTIF(Respostas!$AX$2:$AX$87,D41*3)</f>
        <v>1</v>
      </c>
      <c r="K41" s="8">
        <f>COUNTIF(Respostas!$AX$2:$AX$87,E41*3)</f>
        <v>0</v>
      </c>
      <c r="L41" s="8">
        <f>COUNTIF(Respostas!$AX$2:$AX$87,D41*4)</f>
        <v>4</v>
      </c>
      <c r="M41" s="8">
        <f>COUNTIF(Respostas!$AX$2:$AX$87,E41*4)</f>
        <v>4</v>
      </c>
      <c r="N41" s="8">
        <f>COUNTIF(Respostas!$AX$2:$AX$87,D41*5)</f>
        <v>1</v>
      </c>
      <c r="O41" s="8">
        <f>COUNTIF(Respostas!$AX$2:$AX$87,E41*5)</f>
        <v>0</v>
      </c>
      <c r="P41" s="8">
        <f>F41+H41+J41+L41+N41</f>
        <v>6</v>
      </c>
      <c r="Q41" s="8">
        <f>G41+I41+K41+M41+O41</f>
        <v>4</v>
      </c>
      <c r="R41" s="28">
        <f>IFERROR(((F41*1)+(H41*2)+(J41*3)+(L41*4)+(N41*5))/P41,0)</f>
        <v>4</v>
      </c>
      <c r="S41" s="28">
        <f>IFERROR(((G41*1)+(I41*2)+(K41*3)+(M41*4)+(O41*5))/Q41,0)</f>
        <v>4</v>
      </c>
    </row>
    <row r="42" spans="2:21" x14ac:dyDescent="0.25">
      <c r="B42" s="8">
        <v>2</v>
      </c>
      <c r="C42" s="9" t="s">
        <v>83</v>
      </c>
      <c r="D42" s="18">
        <v>101</v>
      </c>
      <c r="E42" s="8">
        <f t="shared" ref="E42:E47" si="16">D42*11</f>
        <v>1111</v>
      </c>
      <c r="F42" s="8">
        <f>COUNTIF(Respostas!$AX$2:$AX$87,D42*1)</f>
        <v>0</v>
      </c>
      <c r="G42" s="8">
        <f>COUNTIF(Respostas!$AX$2:$AX$87,E42*1)</f>
        <v>0</v>
      </c>
      <c r="H42" s="8">
        <f>COUNTIF(Respostas!$AX$2:$AX$87,D42*2)</f>
        <v>0</v>
      </c>
      <c r="I42" s="8">
        <f>COUNTIF(Respostas!$AX$2:$AX$87,E42*2)</f>
        <v>0</v>
      </c>
      <c r="J42" s="8">
        <f>COUNTIF(Respostas!$AX$2:$AX$87,D42*3)</f>
        <v>0</v>
      </c>
      <c r="K42" s="8">
        <f>COUNTIF(Respostas!$AX$2:$AX$87,E42*3)</f>
        <v>1</v>
      </c>
      <c r="L42" s="8">
        <f>COUNTIF(Respostas!$AX$2:$AX$87,D42*4)</f>
        <v>1</v>
      </c>
      <c r="M42" s="8">
        <f>COUNTIF(Respostas!$AX$2:$AX$87,E42*4)</f>
        <v>1</v>
      </c>
      <c r="N42" s="8">
        <f>COUNTIF(Respostas!$AX$2:$AX$87,D42*5)</f>
        <v>2</v>
      </c>
      <c r="O42" s="8">
        <f>COUNTIF(Respostas!$AX$2:$AX$87,E42*5)</f>
        <v>0</v>
      </c>
      <c r="P42" s="8">
        <f t="shared" ref="P42:P46" si="17">F42+H42+J42+L42+N42</f>
        <v>3</v>
      </c>
      <c r="Q42" s="8">
        <f t="shared" ref="Q42:Q47" si="18">G42+I42+K42+M42+O42</f>
        <v>2</v>
      </c>
      <c r="R42" s="28">
        <f t="shared" ref="R42:R47" si="19">IFERROR(((F42*1)+(H42*2)+(J42*3)+(L42*4)+(N42*5))/P42,0)</f>
        <v>4.666666666666667</v>
      </c>
      <c r="S42" s="28">
        <f t="shared" ref="S42:S47" si="20">IFERROR(((G42*1)+(I42*2)+(K42*3)+(M42*4)+(O42*5))/Q42,0)</f>
        <v>3.5</v>
      </c>
    </row>
    <row r="43" spans="2:21" x14ac:dyDescent="0.25">
      <c r="B43" s="8">
        <v>3</v>
      </c>
      <c r="C43" s="9" t="s">
        <v>78</v>
      </c>
      <c r="D43" s="18">
        <v>1001</v>
      </c>
      <c r="E43" s="8">
        <f t="shared" si="16"/>
        <v>11011</v>
      </c>
      <c r="F43" s="8">
        <f>COUNTIF(Respostas!$AX$2:$AX$87,D43*1)</f>
        <v>5</v>
      </c>
      <c r="G43" s="8">
        <f>COUNTIF(Respostas!$AX$2:$AX$87,E43*1)</f>
        <v>1</v>
      </c>
      <c r="H43" s="8">
        <f>COUNTIF(Respostas!$AX$2:$AX$87,D43*2)</f>
        <v>1</v>
      </c>
      <c r="I43" s="8">
        <f>COUNTIF(Respostas!$AX$2:$AX$87,E43*2)</f>
        <v>0</v>
      </c>
      <c r="J43" s="8">
        <f>COUNTIF(Respostas!$AX$2:$AX$87,D43*3)</f>
        <v>0</v>
      </c>
      <c r="K43" s="8">
        <f>COUNTIF(Respostas!$AX$2:$AX$87,E43*3)</f>
        <v>1</v>
      </c>
      <c r="L43" s="8">
        <f>COUNTIF(Respostas!$AX$2:$AX$87,D43*4)</f>
        <v>3</v>
      </c>
      <c r="M43" s="8">
        <f>COUNTIF(Respostas!$AX$2:$AX$87,E43*4)</f>
        <v>2</v>
      </c>
      <c r="N43" s="8">
        <f>COUNTIF(Respostas!$AX$2:$AX$87,D43*5)</f>
        <v>3</v>
      </c>
      <c r="O43" s="8">
        <f>COUNTIF(Respostas!$AX$2:$AX$87,E43*5)</f>
        <v>0</v>
      </c>
      <c r="P43" s="8">
        <f t="shared" si="17"/>
        <v>12</v>
      </c>
      <c r="Q43" s="8">
        <f t="shared" si="18"/>
        <v>4</v>
      </c>
      <c r="R43" s="28">
        <f t="shared" si="19"/>
        <v>2.8333333333333335</v>
      </c>
      <c r="S43" s="28">
        <f t="shared" si="20"/>
        <v>3</v>
      </c>
    </row>
    <row r="44" spans="2:21" x14ac:dyDescent="0.25">
      <c r="B44" s="8">
        <v>4</v>
      </c>
      <c r="C44" s="9" t="s">
        <v>86</v>
      </c>
      <c r="D44" s="18">
        <v>10001</v>
      </c>
      <c r="E44" s="8">
        <f t="shared" si="16"/>
        <v>110011</v>
      </c>
      <c r="F44" s="8">
        <f>COUNTIF(Respostas!$AX$2:$AX$87,D44*1)</f>
        <v>0</v>
      </c>
      <c r="G44" s="8">
        <f>COUNTIF(Respostas!$AX$2:$AX$87,E44*1)</f>
        <v>0</v>
      </c>
      <c r="H44" s="8">
        <f>COUNTIF(Respostas!$AX$2:$AX$87,D44*2)</f>
        <v>0</v>
      </c>
      <c r="I44" s="8">
        <f>COUNTIF(Respostas!$AX$2:$AX$87,E44*2)</f>
        <v>1</v>
      </c>
      <c r="J44" s="8">
        <f>COUNTIF(Respostas!$AX$2:$AX$87,D44*3)</f>
        <v>0</v>
      </c>
      <c r="K44" s="8">
        <f>COUNTIF(Respostas!$AX$2:$AX$87,E44*3)</f>
        <v>3</v>
      </c>
      <c r="L44" s="8">
        <f>COUNTIF(Respostas!$AX$2:$AX$87,D44*4)</f>
        <v>0</v>
      </c>
      <c r="M44" s="8">
        <f>COUNTIF(Respostas!$AX$2:$AX$87,E44*4)</f>
        <v>8</v>
      </c>
      <c r="N44" s="8">
        <f>COUNTIF(Respostas!$AX$2:$AX$87,D44*5)</f>
        <v>0</v>
      </c>
      <c r="O44" s="8">
        <f>COUNTIF(Respostas!$AX$2:$AX$87,E44*5)</f>
        <v>1</v>
      </c>
      <c r="P44" s="8">
        <f t="shared" si="17"/>
        <v>0</v>
      </c>
      <c r="Q44" s="8">
        <f t="shared" si="18"/>
        <v>13</v>
      </c>
      <c r="R44" s="28">
        <f t="shared" si="19"/>
        <v>0</v>
      </c>
      <c r="S44" s="28">
        <f t="shared" si="20"/>
        <v>3.6923076923076925</v>
      </c>
    </row>
    <row r="45" spans="2:21" x14ac:dyDescent="0.25">
      <c r="B45" s="8">
        <v>5</v>
      </c>
      <c r="C45" s="17" t="s">
        <v>68</v>
      </c>
      <c r="D45" s="19">
        <v>100001</v>
      </c>
      <c r="E45" s="8">
        <f t="shared" si="16"/>
        <v>1100011</v>
      </c>
      <c r="F45" s="8">
        <f>COUNTIF(Respostas!$AX$2:$AX$87,D45*1)</f>
        <v>0</v>
      </c>
      <c r="G45" s="8">
        <f>COUNTIF(Respostas!$AX$2:$AX$87,E45*1)</f>
        <v>0</v>
      </c>
      <c r="H45" s="8">
        <f>COUNTIF(Respostas!$AX$2:$AX$87,D45*2)</f>
        <v>0</v>
      </c>
      <c r="I45" s="8">
        <f>COUNTIF(Respostas!$AX$2:$AX$87,E45*2)</f>
        <v>2</v>
      </c>
      <c r="J45" s="8">
        <f>COUNTIF(Respostas!$AX$2:$AX$87,D45*3)</f>
        <v>2</v>
      </c>
      <c r="K45" s="8">
        <f>COUNTIF(Respostas!$AX$2:$AX$87,E45*3)</f>
        <v>0</v>
      </c>
      <c r="L45" s="8">
        <f>COUNTIF(Respostas!$AX$2:$AX$87,D45*4)</f>
        <v>3</v>
      </c>
      <c r="M45" s="8">
        <f>COUNTIF(Respostas!$AX$2:$AX$87,E45*4)</f>
        <v>3</v>
      </c>
      <c r="N45" s="8">
        <f>COUNTIF(Respostas!$AX$2:$AX$87,D45*5)</f>
        <v>4</v>
      </c>
      <c r="O45" s="8">
        <f>COUNTIF(Respostas!$AX$2:$AX$87,E45*5)</f>
        <v>2</v>
      </c>
      <c r="P45" s="8">
        <f t="shared" si="17"/>
        <v>9</v>
      </c>
      <c r="Q45" s="8">
        <f t="shared" si="18"/>
        <v>7</v>
      </c>
      <c r="R45" s="28">
        <f t="shared" si="19"/>
        <v>4.2222222222222223</v>
      </c>
      <c r="S45" s="28">
        <f t="shared" si="20"/>
        <v>3.7142857142857144</v>
      </c>
    </row>
    <row r="46" spans="2:21" x14ac:dyDescent="0.25">
      <c r="B46" s="8">
        <v>6</v>
      </c>
      <c r="C46" s="9" t="s">
        <v>81</v>
      </c>
      <c r="D46" s="18">
        <v>1000001</v>
      </c>
      <c r="E46" s="8">
        <f t="shared" si="16"/>
        <v>11000011</v>
      </c>
      <c r="F46" s="8">
        <f>COUNTIF(Respostas!$AX$2:$AX$87,D46*1)</f>
        <v>1</v>
      </c>
      <c r="G46" s="8">
        <f>COUNTIF(Respostas!$AX$2:$AX$87,E46*1)</f>
        <v>1</v>
      </c>
      <c r="H46" s="8">
        <f>COUNTIF(Respostas!$AX$2:$AX$87,D46*2)</f>
        <v>0</v>
      </c>
      <c r="I46" s="8">
        <f>COUNTIF(Respostas!$AX$2:$AX$87,E46*2)</f>
        <v>0</v>
      </c>
      <c r="J46" s="8">
        <f>COUNTIF(Respostas!$AX$2:$AX$87,D46*3)</f>
        <v>2</v>
      </c>
      <c r="K46" s="8">
        <f>COUNTIF(Respostas!$AX$2:$AX$87,E46*3)</f>
        <v>1</v>
      </c>
      <c r="L46" s="8">
        <f>COUNTIF(Respostas!$AX$2:$AX$87,D46*4)</f>
        <v>1</v>
      </c>
      <c r="M46" s="8">
        <f>COUNTIF(Respostas!$AX$2:$AX$87,E46*4)</f>
        <v>1</v>
      </c>
      <c r="N46" s="8">
        <f>COUNTIF(Respostas!$AX$2:$AX$87,D46*5)</f>
        <v>3</v>
      </c>
      <c r="O46" s="8">
        <f>COUNTIF(Respostas!$AX$2:$AX$87,E46*5)</f>
        <v>2</v>
      </c>
      <c r="P46" s="8">
        <f t="shared" si="17"/>
        <v>7</v>
      </c>
      <c r="Q46" s="8">
        <f t="shared" si="18"/>
        <v>5</v>
      </c>
      <c r="R46" s="28">
        <f t="shared" si="19"/>
        <v>3.7142857142857144</v>
      </c>
      <c r="S46" s="28">
        <f t="shared" si="20"/>
        <v>3.6</v>
      </c>
    </row>
    <row r="47" spans="2:21" x14ac:dyDescent="0.25">
      <c r="B47" s="8">
        <v>7</v>
      </c>
      <c r="C47" s="9" t="s">
        <v>82</v>
      </c>
      <c r="D47" s="18">
        <v>100000001</v>
      </c>
      <c r="E47" s="8">
        <f t="shared" si="16"/>
        <v>1100000011</v>
      </c>
      <c r="F47" s="8">
        <f>COUNTIF(Respostas!$AX$2:$AX$87,D47*1)</f>
        <v>0</v>
      </c>
      <c r="G47" s="8">
        <f>COUNTIF(Respostas!$AX$2:$AX$87,E47*1)</f>
        <v>0</v>
      </c>
      <c r="H47" s="8">
        <f>COUNTIF(Respostas!$AX$2:$AX$87,D47*2)</f>
        <v>1</v>
      </c>
      <c r="I47" s="8">
        <f>COUNTIF(Respostas!$AX$2:$AX$87,E47*2)</f>
        <v>1</v>
      </c>
      <c r="J47" s="8">
        <f>COUNTIF(Respostas!$AX$2:$AX$87,D47*3)</f>
        <v>1</v>
      </c>
      <c r="K47" s="8">
        <f>COUNTIF(Respostas!$AX$2:$AX$87,E47*3)</f>
        <v>0</v>
      </c>
      <c r="L47" s="8">
        <f>COUNTIF(Respostas!$AX$2:$AX$87,D47*4)</f>
        <v>2</v>
      </c>
      <c r="M47" s="8">
        <f>COUNTIF(Respostas!$AX$2:$AX$87,E47*4)</f>
        <v>3</v>
      </c>
      <c r="N47" s="8">
        <f>COUNTIF(Respostas!$AX$2:$AX$87,D47*5)</f>
        <v>3</v>
      </c>
      <c r="O47" s="8">
        <f>COUNTIF(Respostas!$AX$2:$AX$87,E47*5)</f>
        <v>1</v>
      </c>
      <c r="P47" s="8">
        <f>F47+H47+J47+L47+N47</f>
        <v>7</v>
      </c>
      <c r="Q47" s="8">
        <f t="shared" si="18"/>
        <v>5</v>
      </c>
      <c r="R47" s="28">
        <f t="shared" si="19"/>
        <v>4</v>
      </c>
      <c r="S47" s="28">
        <f t="shared" si="20"/>
        <v>3.8</v>
      </c>
    </row>
    <row r="48" spans="2:21" x14ac:dyDescent="0.25">
      <c r="F48" s="14">
        <f>SUM(F41:F47)</f>
        <v>6</v>
      </c>
      <c r="G48" s="14">
        <f t="shared" ref="G48:Q48" si="21">SUM(G41:G47)</f>
        <v>2</v>
      </c>
      <c r="H48" s="14">
        <f t="shared" si="21"/>
        <v>2</v>
      </c>
      <c r="I48" s="14">
        <f t="shared" si="21"/>
        <v>4</v>
      </c>
      <c r="J48" s="14">
        <f t="shared" si="21"/>
        <v>6</v>
      </c>
      <c r="K48" s="14">
        <f t="shared" si="21"/>
        <v>6</v>
      </c>
      <c r="L48" s="14">
        <f t="shared" si="21"/>
        <v>14</v>
      </c>
      <c r="M48" s="14">
        <f t="shared" si="21"/>
        <v>22</v>
      </c>
      <c r="N48" s="14">
        <f t="shared" si="21"/>
        <v>16</v>
      </c>
      <c r="O48" s="14">
        <f t="shared" si="21"/>
        <v>6</v>
      </c>
      <c r="P48" s="14">
        <f>SUM(P41:P47)</f>
        <v>44</v>
      </c>
      <c r="Q48" s="14">
        <f t="shared" si="21"/>
        <v>40</v>
      </c>
      <c r="R48" s="37">
        <f>AVERAGE(R41:R47)</f>
        <v>3.348072562358277</v>
      </c>
      <c r="S48" s="37">
        <f>AVERAGE(S41:S47)</f>
        <v>3.6152276295133445</v>
      </c>
      <c r="T48" s="27">
        <f>SUM(F48:O48)</f>
        <v>84</v>
      </c>
      <c r="U48" s="5" t="s">
        <v>243</v>
      </c>
    </row>
    <row r="50" spans="2:21" x14ac:dyDescent="0.25">
      <c r="B50" s="44" t="s">
        <v>89</v>
      </c>
      <c r="C50" s="45" t="s">
        <v>121</v>
      </c>
      <c r="D50" s="46"/>
      <c r="E50" s="46"/>
      <c r="F50" s="41" t="s">
        <v>75</v>
      </c>
      <c r="G50" s="41"/>
      <c r="H50" s="41" t="s">
        <v>80</v>
      </c>
      <c r="I50" s="41"/>
      <c r="J50" s="41" t="s">
        <v>74</v>
      </c>
      <c r="K50" s="41"/>
      <c r="L50" s="41" t="s">
        <v>73</v>
      </c>
      <c r="M50" s="41"/>
      <c r="N50" s="41" t="s">
        <v>102</v>
      </c>
      <c r="O50" s="41"/>
      <c r="P50" s="41" t="s">
        <v>123</v>
      </c>
      <c r="Q50" s="41"/>
      <c r="R50" s="41" t="s">
        <v>124</v>
      </c>
      <c r="S50" s="41"/>
    </row>
    <row r="51" spans="2:21" x14ac:dyDescent="0.25">
      <c r="B51" s="44"/>
      <c r="C51" s="45"/>
      <c r="D51" s="46"/>
      <c r="E51" s="46"/>
      <c r="F51" s="11" t="s">
        <v>91</v>
      </c>
      <c r="G51" s="11" t="s">
        <v>92</v>
      </c>
      <c r="H51" s="11" t="s">
        <v>91</v>
      </c>
      <c r="I51" s="11" t="s">
        <v>92</v>
      </c>
      <c r="J51" s="11" t="s">
        <v>91</v>
      </c>
      <c r="K51" s="11" t="s">
        <v>92</v>
      </c>
      <c r="L51" s="11" t="s">
        <v>91</v>
      </c>
      <c r="M51" s="11" t="s">
        <v>92</v>
      </c>
      <c r="N51" s="11" t="s">
        <v>91</v>
      </c>
      <c r="O51" s="11" t="s">
        <v>92</v>
      </c>
      <c r="P51" s="11" t="s">
        <v>91</v>
      </c>
      <c r="Q51" s="11" t="s">
        <v>92</v>
      </c>
      <c r="R51" s="11" t="s">
        <v>91</v>
      </c>
      <c r="S51" s="11" t="s">
        <v>92</v>
      </c>
    </row>
    <row r="52" spans="2:21" x14ac:dyDescent="0.25">
      <c r="B52" s="8">
        <v>1</v>
      </c>
      <c r="C52" s="12" t="s">
        <v>84</v>
      </c>
      <c r="D52" s="8">
        <v>1</v>
      </c>
      <c r="E52" s="8">
        <f>D52*11</f>
        <v>11</v>
      </c>
      <c r="F52" s="8">
        <f>COUNTIF(Respostas!$AZ$2:$AZ$87,D52*1)</f>
        <v>0</v>
      </c>
      <c r="G52" s="8">
        <f>COUNTIF(Respostas!$AZ$2:$AZ$87,E52*1)</f>
        <v>0</v>
      </c>
      <c r="H52" s="8">
        <f>COUNTIF(Respostas!$AZ$2:$AZ$87,D52*2)</f>
        <v>0</v>
      </c>
      <c r="I52" s="8">
        <f>COUNTIF(Respostas!$AZ$2:$AZ$87,E52*2)</f>
        <v>0</v>
      </c>
      <c r="J52" s="8">
        <f>COUNTIF(Respostas!$AZ$2:$AZ$87,D52*3)</f>
        <v>0</v>
      </c>
      <c r="K52" s="8">
        <f>COUNTIF(Respostas!$AZ$2:$AZ$87,E52*3)</f>
        <v>0</v>
      </c>
      <c r="L52" s="8">
        <f>COUNTIF(Respostas!$AZ$2:$AZ$87,D52*4)</f>
        <v>5</v>
      </c>
      <c r="M52" s="8">
        <f>COUNTIF(Respostas!$AZ$2:$AZ$87,E52*4)</f>
        <v>3</v>
      </c>
      <c r="N52" s="8">
        <f>COUNTIF(Respostas!$AZ$2:$AZ$87,D52*5)</f>
        <v>1</v>
      </c>
      <c r="O52" s="8">
        <f>COUNTIF(Respostas!$AZ$2:$AZ$87,E52*5)</f>
        <v>1</v>
      </c>
      <c r="P52" s="8">
        <f>F52+H52+J52+L52+N52</f>
        <v>6</v>
      </c>
      <c r="Q52" s="8">
        <f>G52+I52+K52+M52+O52</f>
        <v>4</v>
      </c>
      <c r="R52" s="28">
        <f>IFERROR(((F52*1)+(H52*2)+(J52*3)+(L52*4)+(N52*5))/P52,0)</f>
        <v>4.166666666666667</v>
      </c>
      <c r="S52" s="28">
        <f>IFERROR(((G52*1)+(I52*2)+(K52*3)+(M52*4)+(O52*5))/Q52,0)</f>
        <v>4.25</v>
      </c>
    </row>
    <row r="53" spans="2:21" x14ac:dyDescent="0.25">
      <c r="B53" s="8">
        <v>2</v>
      </c>
      <c r="C53" s="9" t="s">
        <v>83</v>
      </c>
      <c r="D53" s="18">
        <v>101</v>
      </c>
      <c r="E53" s="8">
        <f t="shared" ref="E53:E58" si="22">D53*11</f>
        <v>1111</v>
      </c>
      <c r="F53" s="8">
        <f>COUNTIF(Respostas!$AZ$2:$AZ$87,D53*1)</f>
        <v>0</v>
      </c>
      <c r="G53" s="8">
        <f>COUNTIF(Respostas!$AZ$2:$AZ$87,E53*1)</f>
        <v>0</v>
      </c>
      <c r="H53" s="8">
        <f>COUNTIF(Respostas!$AZ$2:$AZ$87,D53*2)</f>
        <v>0</v>
      </c>
      <c r="I53" s="8">
        <f>COUNTIF(Respostas!$AZ$2:$AZ$87,E53*2)</f>
        <v>0</v>
      </c>
      <c r="J53" s="8">
        <f>COUNTIF(Respostas!$AZ$2:$AZ$87,D53*3)</f>
        <v>0</v>
      </c>
      <c r="K53" s="8">
        <f>COUNTIF(Respostas!$AZ$2:$AZ$87,E53*3)</f>
        <v>0</v>
      </c>
      <c r="L53" s="8">
        <f>COUNTIF(Respostas!$AZ$2:$AZ$87,D53*4)</f>
        <v>0</v>
      </c>
      <c r="M53" s="8">
        <f>COUNTIF(Respostas!$AZ$2:$AZ$87,E53*4)</f>
        <v>1</v>
      </c>
      <c r="N53" s="8">
        <f>COUNTIF(Respostas!$AZ$2:$AZ$87,D53*5)</f>
        <v>3</v>
      </c>
      <c r="O53" s="8">
        <f>COUNTIF(Respostas!$AZ$2:$AZ$87,E53*5)</f>
        <v>1</v>
      </c>
      <c r="P53" s="8">
        <f t="shared" ref="P53:P58" si="23">F53+H53+J53+L53+N53</f>
        <v>3</v>
      </c>
      <c r="Q53" s="8">
        <f t="shared" ref="Q53:Q58" si="24">G53+I53+K53+M53+O53</f>
        <v>2</v>
      </c>
      <c r="R53" s="28">
        <f t="shared" ref="R53:R58" si="25">IFERROR(((F53*1)+(H53*2)+(J53*3)+(L53*4)+(N53*5))/P53,0)</f>
        <v>5</v>
      </c>
      <c r="S53" s="28">
        <f t="shared" ref="S53:S58" si="26">IFERROR(((G53*1)+(I53*2)+(K53*3)+(M53*4)+(O53*5))/Q53,0)</f>
        <v>4.5</v>
      </c>
    </row>
    <row r="54" spans="2:21" x14ac:dyDescent="0.25">
      <c r="B54" s="8">
        <v>3</v>
      </c>
      <c r="C54" s="9" t="s">
        <v>78</v>
      </c>
      <c r="D54" s="18">
        <v>1001</v>
      </c>
      <c r="E54" s="8">
        <f t="shared" si="22"/>
        <v>11011</v>
      </c>
      <c r="F54" s="8">
        <f>COUNTIF(Respostas!$AZ$2:$AZ$87,D54*1)</f>
        <v>4</v>
      </c>
      <c r="G54" s="8">
        <f>COUNTIF(Respostas!$AZ$2:$AZ$87,E54*1)</f>
        <v>1</v>
      </c>
      <c r="H54" s="8">
        <f>COUNTIF(Respostas!$AZ$2:$AZ$87,D54*2)</f>
        <v>1</v>
      </c>
      <c r="I54" s="8">
        <f>COUNTIF(Respostas!$AZ$2:$AZ$87,E54*2)</f>
        <v>0</v>
      </c>
      <c r="J54" s="8">
        <f>COUNTIF(Respostas!$AZ$2:$AZ$87,D54*3)</f>
        <v>0</v>
      </c>
      <c r="K54" s="8">
        <f>COUNTIF(Respostas!$AZ$2:$AZ$87,E54*3)</f>
        <v>0</v>
      </c>
      <c r="L54" s="8">
        <f>COUNTIF(Respostas!$AZ$2:$AZ$87,D54*4)</f>
        <v>4</v>
      </c>
      <c r="M54" s="8">
        <f>COUNTIF(Respostas!$AZ$2:$AZ$87,E54*4)</f>
        <v>1</v>
      </c>
      <c r="N54" s="8">
        <f>COUNTIF(Respostas!$AZ$2:$AZ$87,D54*5)</f>
        <v>3</v>
      </c>
      <c r="O54" s="8">
        <f>COUNTIF(Respostas!$AZ$2:$AZ$87,E54*5)</f>
        <v>2</v>
      </c>
      <c r="P54" s="8">
        <f t="shared" si="23"/>
        <v>12</v>
      </c>
      <c r="Q54" s="8">
        <f t="shared" si="24"/>
        <v>4</v>
      </c>
      <c r="R54" s="28">
        <f t="shared" si="25"/>
        <v>3.0833333333333335</v>
      </c>
      <c r="S54" s="28">
        <f t="shared" si="26"/>
        <v>3.75</v>
      </c>
    </row>
    <row r="55" spans="2:21" x14ac:dyDescent="0.25">
      <c r="B55" s="8">
        <v>4</v>
      </c>
      <c r="C55" s="9" t="s">
        <v>86</v>
      </c>
      <c r="D55" s="18">
        <v>10001</v>
      </c>
      <c r="E55" s="8">
        <f t="shared" si="22"/>
        <v>110011</v>
      </c>
      <c r="F55" s="8">
        <f>COUNTIF(Respostas!$AZ$2:$AZ$87,D55*1)</f>
        <v>0</v>
      </c>
      <c r="G55" s="8">
        <f>COUNTIF(Respostas!$AZ$2:$AZ$87,E55*1)</f>
        <v>0</v>
      </c>
      <c r="H55" s="8">
        <f>COUNTIF(Respostas!$AZ$2:$AZ$87,D55*2)</f>
        <v>0</v>
      </c>
      <c r="I55" s="8">
        <f>COUNTIF(Respostas!$AZ$2:$AZ$87,E55*2)</f>
        <v>0</v>
      </c>
      <c r="J55" s="8">
        <f>COUNTIF(Respostas!$AZ$2:$AZ$87,D55*3)</f>
        <v>0</v>
      </c>
      <c r="K55" s="8">
        <f>COUNTIF(Respostas!$AZ$2:$AZ$87,E55*3)</f>
        <v>5</v>
      </c>
      <c r="L55" s="8">
        <f>COUNTIF(Respostas!$AZ$2:$AZ$87,D55*4)</f>
        <v>0</v>
      </c>
      <c r="M55" s="8">
        <f>COUNTIF(Respostas!$AZ$2:$AZ$87,E55*4)</f>
        <v>8</v>
      </c>
      <c r="N55" s="8">
        <f>COUNTIF(Respostas!$AZ$2:$AZ$87,D55*5)</f>
        <v>0</v>
      </c>
      <c r="O55" s="8">
        <f>COUNTIF(Respostas!$AZ$2:$AZ$87,E55*5)</f>
        <v>0</v>
      </c>
      <c r="P55" s="8">
        <f t="shared" si="23"/>
        <v>0</v>
      </c>
      <c r="Q55" s="8">
        <f t="shared" si="24"/>
        <v>13</v>
      </c>
      <c r="R55" s="28">
        <f t="shared" si="25"/>
        <v>0</v>
      </c>
      <c r="S55" s="28">
        <f t="shared" si="26"/>
        <v>3.6153846153846154</v>
      </c>
    </row>
    <row r="56" spans="2:21" x14ac:dyDescent="0.25">
      <c r="B56" s="8">
        <v>5</v>
      </c>
      <c r="C56" s="17" t="s">
        <v>68</v>
      </c>
      <c r="D56" s="19">
        <v>100001</v>
      </c>
      <c r="E56" s="8">
        <f t="shared" si="22"/>
        <v>1100011</v>
      </c>
      <c r="F56" s="8">
        <f>COUNTIF(Respostas!$AZ$2:$AZ$87,D56*1)</f>
        <v>0</v>
      </c>
      <c r="G56" s="8">
        <f>COUNTIF(Respostas!$AZ$2:$AZ$87,E56*1)</f>
        <v>0</v>
      </c>
      <c r="H56" s="8">
        <f>COUNTIF(Respostas!$AZ$2:$AZ$87,D56*2)</f>
        <v>0</v>
      </c>
      <c r="I56" s="8">
        <f>COUNTIF(Respostas!$AZ$2:$AZ$87,E56*2)</f>
        <v>1</v>
      </c>
      <c r="J56" s="8">
        <f>COUNTIF(Respostas!$AZ$2:$AZ$87,D56*3)</f>
        <v>1</v>
      </c>
      <c r="K56" s="8">
        <f>COUNTIF(Respostas!$AZ$2:$AZ$87,E56*3)</f>
        <v>1</v>
      </c>
      <c r="L56" s="8">
        <f>COUNTIF(Respostas!$AZ$2:$AZ$87,D56*4)</f>
        <v>3</v>
      </c>
      <c r="M56" s="8">
        <f>COUNTIF(Respostas!$AZ$2:$AZ$87,E56*4)</f>
        <v>2</v>
      </c>
      <c r="N56" s="8">
        <f>COUNTIF(Respostas!$AZ$2:$AZ$87,D56*5)</f>
        <v>5</v>
      </c>
      <c r="O56" s="8">
        <f>COUNTIF(Respostas!$AZ$2:$AZ$87,E56*5)</f>
        <v>3</v>
      </c>
      <c r="P56" s="8">
        <f t="shared" si="23"/>
        <v>9</v>
      </c>
      <c r="Q56" s="8">
        <f t="shared" si="24"/>
        <v>7</v>
      </c>
      <c r="R56" s="28">
        <f t="shared" si="25"/>
        <v>4.4444444444444446</v>
      </c>
      <c r="S56" s="28">
        <f t="shared" si="26"/>
        <v>4</v>
      </c>
    </row>
    <row r="57" spans="2:21" x14ac:dyDescent="0.25">
      <c r="B57" s="8">
        <v>6</v>
      </c>
      <c r="C57" s="9" t="s">
        <v>81</v>
      </c>
      <c r="D57" s="18">
        <v>1000001</v>
      </c>
      <c r="E57" s="8">
        <f t="shared" si="22"/>
        <v>11000011</v>
      </c>
      <c r="F57" s="8">
        <f>COUNTIF(Respostas!$AZ$2:$AZ$87,D57*1)</f>
        <v>1</v>
      </c>
      <c r="G57" s="8">
        <f>COUNTIF(Respostas!$AZ$2:$AZ$87,E57*1)</f>
        <v>1</v>
      </c>
      <c r="H57" s="8">
        <f>COUNTIF(Respostas!$AZ$2:$AZ$87,D57*2)</f>
        <v>0</v>
      </c>
      <c r="I57" s="8">
        <f>COUNTIF(Respostas!$AZ$2:$AZ$87,E57*2)</f>
        <v>1</v>
      </c>
      <c r="J57" s="8">
        <f>COUNTIF(Respostas!$AZ$2:$AZ$87,D57*3)</f>
        <v>1</v>
      </c>
      <c r="K57" s="8">
        <f>COUNTIF(Respostas!$AZ$2:$AZ$87,E57*3)</f>
        <v>0</v>
      </c>
      <c r="L57" s="8">
        <f>COUNTIF(Respostas!$AZ$2:$AZ$87,D57*4)</f>
        <v>1</v>
      </c>
      <c r="M57" s="8">
        <f>COUNTIF(Respostas!$AZ$2:$AZ$87,E57*4)</f>
        <v>1</v>
      </c>
      <c r="N57" s="8">
        <f>COUNTIF(Respostas!$AZ$2:$AZ$87,D57*5)</f>
        <v>4</v>
      </c>
      <c r="O57" s="8">
        <f>COUNTIF(Respostas!$AZ$2:$AZ$87,E57*5)</f>
        <v>2</v>
      </c>
      <c r="P57" s="8">
        <f t="shared" si="23"/>
        <v>7</v>
      </c>
      <c r="Q57" s="8">
        <f t="shared" si="24"/>
        <v>5</v>
      </c>
      <c r="R57" s="28">
        <f t="shared" si="25"/>
        <v>4</v>
      </c>
      <c r="S57" s="28">
        <f t="shared" si="26"/>
        <v>3.4</v>
      </c>
    </row>
    <row r="58" spans="2:21" x14ac:dyDescent="0.25">
      <c r="B58" s="8">
        <v>7</v>
      </c>
      <c r="C58" s="9" t="s">
        <v>82</v>
      </c>
      <c r="D58" s="18">
        <v>100000001</v>
      </c>
      <c r="E58" s="8">
        <f t="shared" si="22"/>
        <v>1100000011</v>
      </c>
      <c r="F58" s="8">
        <f>COUNTIF(Respostas!$AZ$2:$AZ$87,D58*1)</f>
        <v>0</v>
      </c>
      <c r="G58" s="8">
        <f>COUNTIF(Respostas!$AZ$2:$AZ$87,E58*1)</f>
        <v>0</v>
      </c>
      <c r="H58" s="8">
        <f>COUNTIF(Respostas!$AZ$2:$AZ$87,D58*2)</f>
        <v>0</v>
      </c>
      <c r="I58" s="8">
        <f>COUNTIF(Respostas!$AZ$2:$AZ$87,E58*2)</f>
        <v>1</v>
      </c>
      <c r="J58" s="8">
        <f>COUNTIF(Respostas!$AZ$2:$AZ$87,D58*3)</f>
        <v>2</v>
      </c>
      <c r="K58" s="8">
        <f>COUNTIF(Respostas!$AZ$2:$AZ$87,E58*3)</f>
        <v>0</v>
      </c>
      <c r="L58" s="8">
        <f>COUNTIF(Respostas!$AZ$2:$AZ$87,D58*4)</f>
        <v>3</v>
      </c>
      <c r="M58" s="8">
        <f>COUNTIF(Respostas!$AZ$2:$AZ$87,E58*4)</f>
        <v>3</v>
      </c>
      <c r="N58" s="8">
        <f>COUNTIF(Respostas!$AZ$2:$AZ$87,D58*5)</f>
        <v>3</v>
      </c>
      <c r="O58" s="8">
        <f>COUNTIF(Respostas!$AZ$2:$AZ$87,E58*5)</f>
        <v>1</v>
      </c>
      <c r="P58" s="8">
        <f t="shared" si="23"/>
        <v>8</v>
      </c>
      <c r="Q58" s="8">
        <f t="shared" si="24"/>
        <v>5</v>
      </c>
      <c r="R58" s="28">
        <f t="shared" si="25"/>
        <v>4.125</v>
      </c>
      <c r="S58" s="28">
        <f t="shared" si="26"/>
        <v>3.8</v>
      </c>
    </row>
    <row r="59" spans="2:21" x14ac:dyDescent="0.25">
      <c r="F59" s="14">
        <f>SUM(F52:F58)</f>
        <v>5</v>
      </c>
      <c r="G59" s="14">
        <f t="shared" ref="G59:Q59" si="27">SUM(G52:G58)</f>
        <v>2</v>
      </c>
      <c r="H59" s="14">
        <f t="shared" si="27"/>
        <v>1</v>
      </c>
      <c r="I59" s="14">
        <f t="shared" si="27"/>
        <v>3</v>
      </c>
      <c r="J59" s="14">
        <f t="shared" si="27"/>
        <v>4</v>
      </c>
      <c r="K59" s="14">
        <f t="shared" si="27"/>
        <v>6</v>
      </c>
      <c r="L59" s="14">
        <f t="shared" si="27"/>
        <v>16</v>
      </c>
      <c r="M59" s="14">
        <f t="shared" si="27"/>
        <v>19</v>
      </c>
      <c r="N59" s="14">
        <f t="shared" si="27"/>
        <v>19</v>
      </c>
      <c r="O59" s="14">
        <f t="shared" si="27"/>
        <v>10</v>
      </c>
      <c r="P59" s="14">
        <f t="shared" si="27"/>
        <v>45</v>
      </c>
      <c r="Q59" s="14">
        <f t="shared" si="27"/>
        <v>40</v>
      </c>
      <c r="R59" s="37">
        <f>AVERAGE(R52:R58)</f>
        <v>3.5456349206349209</v>
      </c>
      <c r="S59" s="37">
        <f>AVERAGE(S52:S58)</f>
        <v>3.9021978021978021</v>
      </c>
      <c r="T59" s="27">
        <f>SUM(F59:O59)</f>
        <v>85</v>
      </c>
      <c r="U59" s="5" t="s">
        <v>125</v>
      </c>
    </row>
    <row r="61" spans="2:21" x14ac:dyDescent="0.25">
      <c r="B61" s="44" t="s">
        <v>89</v>
      </c>
      <c r="C61" s="45" t="s">
        <v>122</v>
      </c>
      <c r="D61" s="46"/>
      <c r="E61" s="46"/>
      <c r="F61" s="41" t="s">
        <v>75</v>
      </c>
      <c r="G61" s="41"/>
      <c r="H61" s="41" t="s">
        <v>80</v>
      </c>
      <c r="I61" s="41"/>
      <c r="J61" s="41" t="s">
        <v>74</v>
      </c>
      <c r="K61" s="41"/>
      <c r="L61" s="41" t="s">
        <v>73</v>
      </c>
      <c r="M61" s="41"/>
      <c r="N61" s="41" t="s">
        <v>102</v>
      </c>
      <c r="O61" s="41"/>
      <c r="P61" s="41" t="s">
        <v>123</v>
      </c>
      <c r="Q61" s="41"/>
      <c r="R61" s="41" t="s">
        <v>124</v>
      </c>
      <c r="S61" s="41"/>
    </row>
    <row r="62" spans="2:21" x14ac:dyDescent="0.25">
      <c r="B62" s="44"/>
      <c r="C62" s="45"/>
      <c r="D62" s="46"/>
      <c r="E62" s="46"/>
      <c r="F62" s="11" t="s">
        <v>91</v>
      </c>
      <c r="G62" s="11" t="s">
        <v>92</v>
      </c>
      <c r="H62" s="11" t="s">
        <v>91</v>
      </c>
      <c r="I62" s="11" t="s">
        <v>92</v>
      </c>
      <c r="J62" s="11" t="s">
        <v>91</v>
      </c>
      <c r="K62" s="11" t="s">
        <v>92</v>
      </c>
      <c r="L62" s="11" t="s">
        <v>91</v>
      </c>
      <c r="M62" s="11" t="s">
        <v>92</v>
      </c>
      <c r="N62" s="11" t="s">
        <v>91</v>
      </c>
      <c r="O62" s="11" t="s">
        <v>92</v>
      </c>
      <c r="P62" s="11" t="s">
        <v>91</v>
      </c>
      <c r="Q62" s="11" t="s">
        <v>92</v>
      </c>
      <c r="R62" s="11" t="s">
        <v>91</v>
      </c>
      <c r="S62" s="11" t="s">
        <v>92</v>
      </c>
    </row>
    <row r="63" spans="2:21" x14ac:dyDescent="0.25">
      <c r="B63" s="8">
        <v>1</v>
      </c>
      <c r="C63" s="12" t="s">
        <v>84</v>
      </c>
      <c r="D63" s="8">
        <v>1</v>
      </c>
      <c r="E63" s="8">
        <f>D63*11</f>
        <v>11</v>
      </c>
      <c r="F63" s="8">
        <f>COUNTIF(Respostas!$BB$2:$BB$87,D63*1)</f>
        <v>0</v>
      </c>
      <c r="G63" s="8">
        <f>COUNTIF(Respostas!$BB$2:$BB$87,E63*1)</f>
        <v>0</v>
      </c>
      <c r="H63" s="8">
        <f>COUNTIF(Respostas!$BB$2:$BB$87,D63*2)</f>
        <v>0</v>
      </c>
      <c r="I63" s="8">
        <f>COUNTIF(Respostas!$BB$2:$BB$87,E63*2)</f>
        <v>0</v>
      </c>
      <c r="J63" s="8">
        <f>COUNTIF(Respostas!$BB$2:$BB$87,D63*3)</f>
        <v>1</v>
      </c>
      <c r="K63" s="8">
        <f>COUNTIF(Respostas!$BB$2:$BB$87,E63*3)</f>
        <v>1</v>
      </c>
      <c r="L63" s="8">
        <f>COUNTIF(Respostas!$BB$2:$BB$87,D63*4)</f>
        <v>3</v>
      </c>
      <c r="M63" s="8">
        <f>COUNTIF(Respostas!$BB$2:$BB$87,E63*4)</f>
        <v>2</v>
      </c>
      <c r="N63" s="8">
        <f>COUNTIF(Respostas!$BB$2:$BB$87,D63*5)</f>
        <v>2</v>
      </c>
      <c r="O63" s="8">
        <f>COUNTIF(Respostas!$BB$2:$BB$87,E63*5)</f>
        <v>1</v>
      </c>
      <c r="P63" s="8">
        <f>F63+H63+J63+L63+N63</f>
        <v>6</v>
      </c>
      <c r="Q63" s="8">
        <f>G63+I63+K63+M63+O63</f>
        <v>4</v>
      </c>
      <c r="R63" s="28">
        <f>IFERROR(((F63*1)+(H63*2)+(J63*3)+(L63*4)+(N63*5))/P63,0)</f>
        <v>4.166666666666667</v>
      </c>
      <c r="S63" s="28">
        <f>IFERROR(((G63*1)+(I63*2)+(K63*3)+(M63*4)+(O63*5))/Q63,0)</f>
        <v>4</v>
      </c>
    </row>
    <row r="64" spans="2:21" x14ac:dyDescent="0.25">
      <c r="B64" s="8">
        <v>2</v>
      </c>
      <c r="C64" s="9" t="s">
        <v>83</v>
      </c>
      <c r="D64" s="18">
        <v>101</v>
      </c>
      <c r="E64" s="8">
        <f t="shared" ref="E64:E69" si="28">D64*11</f>
        <v>1111</v>
      </c>
      <c r="F64" s="8">
        <f>COUNTIF(Respostas!$BB$2:$BB$87,D64*1)</f>
        <v>0</v>
      </c>
      <c r="G64" s="8">
        <f>COUNTIF(Respostas!$BB$2:$BB$87,E64*1)</f>
        <v>0</v>
      </c>
      <c r="H64" s="8">
        <f>COUNTIF(Respostas!$BB$2:$BB$87,D64*2)</f>
        <v>0</v>
      </c>
      <c r="I64" s="8">
        <f>COUNTIF(Respostas!$BB$2:$BB$87,E64*2)</f>
        <v>0</v>
      </c>
      <c r="J64" s="8">
        <f>COUNTIF(Respostas!$BB$2:$BB$87,D64*3)</f>
        <v>0</v>
      </c>
      <c r="K64" s="8">
        <f>COUNTIF(Respostas!$BB$2:$BB$87,E64*3)</f>
        <v>0</v>
      </c>
      <c r="L64" s="8">
        <f>COUNTIF(Respostas!$BB$2:$BB$87,D64*4)</f>
        <v>1</v>
      </c>
      <c r="M64" s="8">
        <f>COUNTIF(Respostas!$BB$2:$BB$87,E64*4)</f>
        <v>1</v>
      </c>
      <c r="N64" s="8">
        <f>COUNTIF(Respostas!$BB$2:$BB$87,D64*5)</f>
        <v>2</v>
      </c>
      <c r="O64" s="8">
        <f>COUNTIF(Respostas!$BB$2:$BB$87,E64*5)</f>
        <v>1</v>
      </c>
      <c r="P64" s="8">
        <f t="shared" ref="P64:P69" si="29">F64+H64+J64+L64+N64</f>
        <v>3</v>
      </c>
      <c r="Q64" s="8">
        <f t="shared" ref="Q64:Q69" si="30">G64+I64+K64+M64+O64</f>
        <v>2</v>
      </c>
      <c r="R64" s="28">
        <f t="shared" ref="R64:R69" si="31">IFERROR(((F64*1)+(H64*2)+(J64*3)+(L64*4)+(N64*5))/P64,0)</f>
        <v>4.666666666666667</v>
      </c>
      <c r="S64" s="28">
        <f t="shared" ref="S64:S69" si="32">IFERROR(((G64*1)+(I64*2)+(K64*3)+(M64*4)+(O64*5))/Q64,0)</f>
        <v>4.5</v>
      </c>
    </row>
    <row r="65" spans="2:21" x14ac:dyDescent="0.25">
      <c r="B65" s="8">
        <v>3</v>
      </c>
      <c r="C65" s="9" t="s">
        <v>78</v>
      </c>
      <c r="D65" s="18">
        <v>1001</v>
      </c>
      <c r="E65" s="8">
        <f t="shared" si="28"/>
        <v>11011</v>
      </c>
      <c r="F65" s="8">
        <f>COUNTIF(Respostas!$BB$2:$BB$87,D65*1)</f>
        <v>4</v>
      </c>
      <c r="G65" s="8">
        <f>COUNTIF(Respostas!$BB$2:$BB$87,E65*1)</f>
        <v>1</v>
      </c>
      <c r="H65" s="8">
        <f>COUNTIF(Respostas!$BB$2:$BB$87,D65*2)</f>
        <v>0</v>
      </c>
      <c r="I65" s="8">
        <f>COUNTIF(Respostas!$BB$2:$BB$87,E65*2)</f>
        <v>0</v>
      </c>
      <c r="J65" s="8">
        <f>COUNTIF(Respostas!$BB$2:$BB$87,D65*3)</f>
        <v>0</v>
      </c>
      <c r="K65" s="8">
        <f>COUNTIF(Respostas!$BB$2:$BB$87,E65*3)</f>
        <v>0</v>
      </c>
      <c r="L65" s="8">
        <f>COUNTIF(Respostas!$BB$2:$BB$87,D65*4)</f>
        <v>3</v>
      </c>
      <c r="M65" s="8">
        <f>COUNTIF(Respostas!$BB$2:$BB$87,E65*4)</f>
        <v>2</v>
      </c>
      <c r="N65" s="8">
        <f>COUNTIF(Respostas!$BB$2:$BB$87,D65*5)</f>
        <v>5</v>
      </c>
      <c r="O65" s="8">
        <f>COUNTIF(Respostas!$BB$2:$BB$87,E65*5)</f>
        <v>1</v>
      </c>
      <c r="P65" s="8">
        <f t="shared" si="29"/>
        <v>12</v>
      </c>
      <c r="Q65" s="8">
        <f t="shared" si="30"/>
        <v>4</v>
      </c>
      <c r="R65" s="28">
        <f t="shared" si="31"/>
        <v>3.4166666666666665</v>
      </c>
      <c r="S65" s="28">
        <f t="shared" si="32"/>
        <v>3.5</v>
      </c>
    </row>
    <row r="66" spans="2:21" x14ac:dyDescent="0.25">
      <c r="B66" s="8">
        <v>4</v>
      </c>
      <c r="C66" s="9" t="s">
        <v>86</v>
      </c>
      <c r="D66" s="18">
        <v>10001</v>
      </c>
      <c r="E66" s="8">
        <f t="shared" si="28"/>
        <v>110011</v>
      </c>
      <c r="F66" s="8">
        <f>COUNTIF(Respostas!$BB$2:$BB$87,D66*1)</f>
        <v>0</v>
      </c>
      <c r="G66" s="8">
        <f>COUNTIF(Respostas!$BB$2:$BB$87,E66*1)</f>
        <v>0</v>
      </c>
      <c r="H66" s="8">
        <f>COUNTIF(Respostas!$BB$2:$BB$87,D66*2)</f>
        <v>0</v>
      </c>
      <c r="I66" s="8">
        <f>COUNTIF(Respostas!$BB$2:$BB$87,E66*2)</f>
        <v>0</v>
      </c>
      <c r="J66" s="8">
        <f>COUNTIF(Respostas!$BB$2:$BB$87,D66*3)</f>
        <v>0</v>
      </c>
      <c r="K66" s="8">
        <f>COUNTIF(Respostas!$BB$2:$BB$87,E66*3)</f>
        <v>5</v>
      </c>
      <c r="L66" s="8">
        <f>COUNTIF(Respostas!$BB$2:$BB$87,D66*4)</f>
        <v>0</v>
      </c>
      <c r="M66" s="8">
        <f>COUNTIF(Respostas!$BB$2:$BB$87,E66*4)</f>
        <v>7</v>
      </c>
      <c r="N66" s="8">
        <f>COUNTIF(Respostas!$BB$2:$BB$87,D66*5)</f>
        <v>0</v>
      </c>
      <c r="O66" s="8">
        <f>COUNTIF(Respostas!$BB$2:$BB$87,E66*5)</f>
        <v>1</v>
      </c>
      <c r="P66" s="8">
        <f t="shared" si="29"/>
        <v>0</v>
      </c>
      <c r="Q66" s="8">
        <f t="shared" si="30"/>
        <v>13</v>
      </c>
      <c r="R66" s="28">
        <f t="shared" si="31"/>
        <v>0</v>
      </c>
      <c r="S66" s="28">
        <f t="shared" si="32"/>
        <v>3.6923076923076925</v>
      </c>
    </row>
    <row r="67" spans="2:21" x14ac:dyDescent="0.25">
      <c r="B67" s="8">
        <v>5</v>
      </c>
      <c r="C67" s="17" t="s">
        <v>68</v>
      </c>
      <c r="D67" s="19">
        <v>100001</v>
      </c>
      <c r="E67" s="8">
        <f t="shared" si="28"/>
        <v>1100011</v>
      </c>
      <c r="F67" s="8">
        <f>COUNTIF(Respostas!$BB$2:$BB$87,D67*1)</f>
        <v>0</v>
      </c>
      <c r="G67" s="8">
        <f>COUNTIF(Respostas!$BB$2:$BB$87,E67*1)</f>
        <v>0</v>
      </c>
      <c r="H67" s="8">
        <f>COUNTIF(Respostas!$BB$2:$BB$87,D67*2)</f>
        <v>0</v>
      </c>
      <c r="I67" s="8">
        <f>COUNTIF(Respostas!$BB$2:$BB$87,E67*2)</f>
        <v>0</v>
      </c>
      <c r="J67" s="8">
        <f>COUNTIF(Respostas!$BB$2:$BB$87,D67*3)</f>
        <v>1</v>
      </c>
      <c r="K67" s="8">
        <f>COUNTIF(Respostas!$BB$2:$BB$87,E67*3)</f>
        <v>0</v>
      </c>
      <c r="L67" s="8">
        <f>COUNTIF(Respostas!$BB$2:$BB$87,D67*4)</f>
        <v>2</v>
      </c>
      <c r="M67" s="8">
        <f>COUNTIF(Respostas!$BB$2:$BB$87,E67*4)</f>
        <v>5</v>
      </c>
      <c r="N67" s="8">
        <f>COUNTIF(Respostas!$BB$2:$BB$87,D67*5)</f>
        <v>6</v>
      </c>
      <c r="O67" s="8">
        <f>COUNTIF(Respostas!$BB$2:$BB$87,E67*5)</f>
        <v>2</v>
      </c>
      <c r="P67" s="8">
        <f t="shared" si="29"/>
        <v>9</v>
      </c>
      <c r="Q67" s="8">
        <f t="shared" si="30"/>
        <v>7</v>
      </c>
      <c r="R67" s="28">
        <f t="shared" si="31"/>
        <v>4.5555555555555554</v>
      </c>
      <c r="S67" s="28">
        <f t="shared" si="32"/>
        <v>4.2857142857142856</v>
      </c>
    </row>
    <row r="68" spans="2:21" x14ac:dyDescent="0.25">
      <c r="B68" s="8">
        <v>6</v>
      </c>
      <c r="C68" s="9" t="s">
        <v>81</v>
      </c>
      <c r="D68" s="18">
        <v>1000001</v>
      </c>
      <c r="E68" s="8">
        <f t="shared" si="28"/>
        <v>11000011</v>
      </c>
      <c r="F68" s="8">
        <f>COUNTIF(Respostas!$BB$2:$BB$87,D68*1)</f>
        <v>1</v>
      </c>
      <c r="G68" s="8">
        <f>COUNTIF(Respostas!$BB$2:$BB$87,E68*1)</f>
        <v>1</v>
      </c>
      <c r="H68" s="8">
        <f>COUNTIF(Respostas!$BB$2:$BB$87,D68*2)</f>
        <v>0</v>
      </c>
      <c r="I68" s="8">
        <f>COUNTIF(Respostas!$BB$2:$BB$87,E68*2)</f>
        <v>1</v>
      </c>
      <c r="J68" s="8">
        <f>COUNTIF(Respostas!$BB$2:$BB$87,D68*3)</f>
        <v>0</v>
      </c>
      <c r="K68" s="8">
        <f>COUNTIF(Respostas!$BB$2:$BB$87,E68*3)</f>
        <v>0</v>
      </c>
      <c r="L68" s="8">
        <f>COUNTIF(Respostas!$BB$2:$BB$87,D68*4)</f>
        <v>2</v>
      </c>
      <c r="M68" s="8">
        <f>COUNTIF(Respostas!$BB$2:$BB$87,E68*4)</f>
        <v>0</v>
      </c>
      <c r="N68" s="8">
        <f>COUNTIF(Respostas!$BB$2:$BB$87,D68*5)</f>
        <v>4</v>
      </c>
      <c r="O68" s="8">
        <f>COUNTIF(Respostas!$BB$2:$BB$87,E68*5)</f>
        <v>3</v>
      </c>
      <c r="P68" s="8">
        <f t="shared" si="29"/>
        <v>7</v>
      </c>
      <c r="Q68" s="8">
        <f t="shared" si="30"/>
        <v>5</v>
      </c>
      <c r="R68" s="28">
        <f t="shared" si="31"/>
        <v>4.1428571428571432</v>
      </c>
      <c r="S68" s="28">
        <f t="shared" si="32"/>
        <v>3.6</v>
      </c>
    </row>
    <row r="69" spans="2:21" x14ac:dyDescent="0.25">
      <c r="B69" s="8">
        <v>7</v>
      </c>
      <c r="C69" s="9" t="s">
        <v>82</v>
      </c>
      <c r="D69" s="18">
        <v>100000001</v>
      </c>
      <c r="E69" s="8">
        <f t="shared" si="28"/>
        <v>1100000011</v>
      </c>
      <c r="F69" s="8">
        <f>COUNTIF(Respostas!$BB$2:$BB$87,D69*1)</f>
        <v>0</v>
      </c>
      <c r="G69" s="8">
        <f>COUNTIF(Respostas!$BB$2:$BB$87,E69*1)</f>
        <v>0</v>
      </c>
      <c r="H69" s="8">
        <f>COUNTIF(Respostas!$BB$2:$BB$87,D69*2)</f>
        <v>1</v>
      </c>
      <c r="I69" s="8">
        <f>COUNTIF(Respostas!$BB$2:$BB$87,E69*2)</f>
        <v>3</v>
      </c>
      <c r="J69" s="8">
        <f>COUNTIF(Respostas!$BB$2:$BB$87,D69*3)</f>
        <v>1</v>
      </c>
      <c r="K69" s="8">
        <f>COUNTIF(Respostas!$BB$2:$BB$87,E69*3)</f>
        <v>2</v>
      </c>
      <c r="L69" s="8">
        <f>COUNTIF(Respostas!$BB$2:$BB$87,D69*4)</f>
        <v>4</v>
      </c>
      <c r="M69" s="8">
        <f>COUNTIF(Respostas!$BB$2:$BB$87,E69*4)</f>
        <v>0</v>
      </c>
      <c r="N69" s="8">
        <f>COUNTIF(Respostas!$BB$2:$BB$87,D69*5)</f>
        <v>2</v>
      </c>
      <c r="O69" s="8">
        <f>COUNTIF(Respostas!$BB$2:$BB$87,E69*5)</f>
        <v>0</v>
      </c>
      <c r="P69" s="8">
        <f t="shared" si="29"/>
        <v>8</v>
      </c>
      <c r="Q69" s="8">
        <f t="shared" si="30"/>
        <v>5</v>
      </c>
      <c r="R69" s="28">
        <f t="shared" si="31"/>
        <v>3.875</v>
      </c>
      <c r="S69" s="28">
        <f t="shared" si="32"/>
        <v>2.4</v>
      </c>
    </row>
    <row r="70" spans="2:21" x14ac:dyDescent="0.25">
      <c r="F70" s="14">
        <f>SUM(F63:F69)</f>
        <v>5</v>
      </c>
      <c r="G70" s="14">
        <f t="shared" ref="G70:Q70" si="33">SUM(G63:G69)</f>
        <v>2</v>
      </c>
      <c r="H70" s="14">
        <f t="shared" si="33"/>
        <v>1</v>
      </c>
      <c r="I70" s="14">
        <f t="shared" si="33"/>
        <v>4</v>
      </c>
      <c r="J70" s="14">
        <f t="shared" si="33"/>
        <v>3</v>
      </c>
      <c r="K70" s="14">
        <f t="shared" si="33"/>
        <v>8</v>
      </c>
      <c r="L70" s="14">
        <f t="shared" si="33"/>
        <v>15</v>
      </c>
      <c r="M70" s="14">
        <f t="shared" si="33"/>
        <v>17</v>
      </c>
      <c r="N70" s="14">
        <f t="shared" si="33"/>
        <v>21</v>
      </c>
      <c r="O70" s="14">
        <f t="shared" si="33"/>
        <v>9</v>
      </c>
      <c r="P70" s="14">
        <f t="shared" si="33"/>
        <v>45</v>
      </c>
      <c r="Q70" s="14">
        <f t="shared" si="33"/>
        <v>40</v>
      </c>
      <c r="R70" s="37">
        <f>AVERAGE(R63:R69)</f>
        <v>3.5462018140589571</v>
      </c>
      <c r="S70" s="37">
        <f>AVERAGE(S63:S69)</f>
        <v>3.7111459968602825</v>
      </c>
      <c r="T70" s="27">
        <f>SUM(F70:O70)</f>
        <v>85</v>
      </c>
      <c r="U70" s="5" t="s">
        <v>125</v>
      </c>
    </row>
  </sheetData>
  <mergeCells count="66">
    <mergeCell ref="J6:K6"/>
    <mergeCell ref="L6:M6"/>
    <mergeCell ref="N6:O6"/>
    <mergeCell ref="B17:B18"/>
    <mergeCell ref="C17:C18"/>
    <mergeCell ref="D17:D18"/>
    <mergeCell ref="E17:E18"/>
    <mergeCell ref="F17:G17"/>
    <mergeCell ref="H17:I17"/>
    <mergeCell ref="J17:K17"/>
    <mergeCell ref="B6:B7"/>
    <mergeCell ref="C6:C7"/>
    <mergeCell ref="D6:D7"/>
    <mergeCell ref="E6:E7"/>
    <mergeCell ref="F6:G6"/>
    <mergeCell ref="H6:I6"/>
    <mergeCell ref="L17:M17"/>
    <mergeCell ref="N17:O17"/>
    <mergeCell ref="B28:B29"/>
    <mergeCell ref="C28:C29"/>
    <mergeCell ref="D28:D29"/>
    <mergeCell ref="E28:E29"/>
    <mergeCell ref="F28:G28"/>
    <mergeCell ref="H28:I28"/>
    <mergeCell ref="J28:K28"/>
    <mergeCell ref="L28:M28"/>
    <mergeCell ref="N28:O28"/>
    <mergeCell ref="B39:B40"/>
    <mergeCell ref="C39:C40"/>
    <mergeCell ref="D39:D40"/>
    <mergeCell ref="E39:E40"/>
    <mergeCell ref="F39:G39"/>
    <mergeCell ref="H39:I39"/>
    <mergeCell ref="J39:K39"/>
    <mergeCell ref="L39:M39"/>
    <mergeCell ref="N39:O39"/>
    <mergeCell ref="H61:I61"/>
    <mergeCell ref="J61:K61"/>
    <mergeCell ref="H50:I50"/>
    <mergeCell ref="L61:M61"/>
    <mergeCell ref="N61:O61"/>
    <mergeCell ref="J50:K50"/>
    <mergeCell ref="L50:M50"/>
    <mergeCell ref="N50:O50"/>
    <mergeCell ref="B50:B51"/>
    <mergeCell ref="C50:C51"/>
    <mergeCell ref="D50:D51"/>
    <mergeCell ref="E50:E51"/>
    <mergeCell ref="F50:G50"/>
    <mergeCell ref="B61:B62"/>
    <mergeCell ref="C61:C62"/>
    <mergeCell ref="D61:D62"/>
    <mergeCell ref="E61:E62"/>
    <mergeCell ref="F61:G61"/>
    <mergeCell ref="P50:Q50"/>
    <mergeCell ref="R50:S50"/>
    <mergeCell ref="P61:Q61"/>
    <mergeCell ref="R61:S61"/>
    <mergeCell ref="P6:Q6"/>
    <mergeCell ref="R6:S6"/>
    <mergeCell ref="P17:Q17"/>
    <mergeCell ref="R17:S17"/>
    <mergeCell ref="P28:Q28"/>
    <mergeCell ref="R28:S28"/>
    <mergeCell ref="P39:Q39"/>
    <mergeCell ref="R39:S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AC15B-34D1-4BC8-A1EF-6E2C9FF06AC1}">
  <dimension ref="B2:T81"/>
  <sheetViews>
    <sheetView workbookViewId="0">
      <selection activeCell="B4" sqref="B4"/>
    </sheetView>
  </sheetViews>
  <sheetFormatPr defaultColWidth="9.109375" defaultRowHeight="13.2" x14ac:dyDescent="0.25"/>
  <cols>
    <col min="1" max="1" width="2.6640625" style="5" customWidth="1"/>
    <col min="2" max="2" width="3.88671875" style="5" customWidth="1"/>
    <col min="3" max="3" width="63.88671875" style="5" customWidth="1"/>
    <col min="4" max="4" width="8.6640625" style="5" hidden="1" customWidth="1"/>
    <col min="5" max="5" width="6.109375" style="5" hidden="1" customWidth="1"/>
    <col min="6" max="15" width="5.6640625" style="5" customWidth="1"/>
    <col min="16" max="17" width="5.6640625" style="5" hidden="1" customWidth="1"/>
    <col min="18" max="20" width="5.6640625" style="5" customWidth="1"/>
    <col min="21" max="16384" width="9.109375" style="5"/>
  </cols>
  <sheetData>
    <row r="2" spans="2:20" x14ac:dyDescent="0.25">
      <c r="B2" s="29" t="s">
        <v>169</v>
      </c>
    </row>
    <row r="3" spans="2:20" x14ac:dyDescent="0.25">
      <c r="B3" s="31"/>
    </row>
    <row r="4" spans="2:20" x14ac:dyDescent="0.25">
      <c r="B4" s="30" t="s">
        <v>172</v>
      </c>
    </row>
    <row r="6" spans="2:20" x14ac:dyDescent="0.25">
      <c r="B6" s="44" t="s">
        <v>89</v>
      </c>
      <c r="C6" s="45" t="s">
        <v>126</v>
      </c>
      <c r="D6" s="46"/>
      <c r="E6" s="46"/>
      <c r="F6" s="41" t="s">
        <v>75</v>
      </c>
      <c r="G6" s="41"/>
      <c r="H6" s="41" t="s">
        <v>80</v>
      </c>
      <c r="I6" s="41"/>
      <c r="J6" s="41" t="s">
        <v>74</v>
      </c>
      <c r="K6" s="41"/>
      <c r="L6" s="41" t="s">
        <v>73</v>
      </c>
      <c r="M6" s="41"/>
      <c r="N6" s="41" t="s">
        <v>102</v>
      </c>
      <c r="O6" s="41"/>
      <c r="P6" s="41" t="s">
        <v>123</v>
      </c>
      <c r="Q6" s="41"/>
      <c r="R6" s="41" t="s">
        <v>124</v>
      </c>
      <c r="S6" s="41"/>
    </row>
    <row r="7" spans="2:20" ht="15.75" customHeight="1" x14ac:dyDescent="0.25">
      <c r="B7" s="44"/>
      <c r="C7" s="45"/>
      <c r="D7" s="46"/>
      <c r="E7" s="46"/>
      <c r="F7" s="11" t="s">
        <v>91</v>
      </c>
      <c r="G7" s="11" t="s">
        <v>92</v>
      </c>
      <c r="H7" s="11" t="s">
        <v>91</v>
      </c>
      <c r="I7" s="11" t="s">
        <v>92</v>
      </c>
      <c r="J7" s="11" t="s">
        <v>91</v>
      </c>
      <c r="K7" s="11" t="s">
        <v>92</v>
      </c>
      <c r="L7" s="11" t="s">
        <v>91</v>
      </c>
      <c r="M7" s="11" t="s">
        <v>92</v>
      </c>
      <c r="N7" s="11" t="s">
        <v>91</v>
      </c>
      <c r="O7" s="11" t="s">
        <v>92</v>
      </c>
      <c r="P7" s="11" t="s">
        <v>91</v>
      </c>
      <c r="Q7" s="11" t="s">
        <v>92</v>
      </c>
      <c r="R7" s="11" t="s">
        <v>91</v>
      </c>
      <c r="S7" s="11" t="s">
        <v>92</v>
      </c>
    </row>
    <row r="8" spans="2:20" x14ac:dyDescent="0.25">
      <c r="B8" s="8">
        <v>1</v>
      </c>
      <c r="C8" s="12" t="s">
        <v>84</v>
      </c>
      <c r="D8" s="8">
        <v>1</v>
      </c>
      <c r="E8" s="8">
        <f>D8*11</f>
        <v>11</v>
      </c>
      <c r="F8" s="8">
        <f>COUNTIF(Respostas!$BD$2:$BD$87,D8*1)</f>
        <v>3</v>
      </c>
      <c r="G8" s="8">
        <f>COUNTIF(Respostas!$BD$2:$BD$87,E8*1)</f>
        <v>0</v>
      </c>
      <c r="H8" s="8">
        <f>COUNTIF(Respostas!$BD$2:$BD$87,D8*2)</f>
        <v>0</v>
      </c>
      <c r="I8" s="8">
        <f>COUNTIF(Respostas!$BD$2:$BD$87,E8*2)</f>
        <v>0</v>
      </c>
      <c r="J8" s="8">
        <f>COUNTIF(Respostas!$BD$2:$BD$87,D8*3)</f>
        <v>0</v>
      </c>
      <c r="K8" s="8">
        <f>COUNTIF(Respostas!$BD$2:$BD$87,E8*3)</f>
        <v>0</v>
      </c>
      <c r="L8" s="8">
        <f>COUNTIF(Respostas!$BD$2:$BD$87,D8*4)</f>
        <v>1</v>
      </c>
      <c r="M8" s="8">
        <f>COUNTIF(Respostas!$BD$2:$BD$87,E8*4)</f>
        <v>3</v>
      </c>
      <c r="N8" s="8">
        <f>COUNTIF(Respostas!$BD$2:$BD$87,D8*5)</f>
        <v>2</v>
      </c>
      <c r="O8" s="8">
        <f>COUNTIF(Respostas!$BD$2:$BD$87,E8*5)</f>
        <v>1</v>
      </c>
      <c r="P8" s="8">
        <f>F8+H8+J8+L8+N8</f>
        <v>6</v>
      </c>
      <c r="Q8" s="8">
        <f>G8+I8+K8+M8+O8</f>
        <v>4</v>
      </c>
      <c r="R8" s="28">
        <f>IFERROR(((F8*1)+(H8*2)+(J8*3)+(L8*4)+(N8*5))/P8,0)</f>
        <v>2.8333333333333335</v>
      </c>
      <c r="S8" s="28">
        <f>IFERROR(((G8*1)+(I8*2)+(K8*3)+(M8*4)+(O8*5))/Q8,0)</f>
        <v>4.25</v>
      </c>
    </row>
    <row r="9" spans="2:20" x14ac:dyDescent="0.25">
      <c r="B9" s="8">
        <v>2</v>
      </c>
      <c r="C9" s="9" t="s">
        <v>83</v>
      </c>
      <c r="D9" s="18">
        <v>101</v>
      </c>
      <c r="E9" s="8">
        <f t="shared" ref="E9:E14" si="0">D9*11</f>
        <v>1111</v>
      </c>
      <c r="F9" s="8">
        <f>COUNTIF(Respostas!$BD$2:$BD$87,D9*1)</f>
        <v>0</v>
      </c>
      <c r="G9" s="8">
        <f>COUNTIF(Respostas!$BD$2:$BD$87,E9*1)</f>
        <v>0</v>
      </c>
      <c r="H9" s="8">
        <f>COUNTIF(Respostas!$BD$2:$BD$87,D9*2)</f>
        <v>0</v>
      </c>
      <c r="I9" s="8">
        <f>COUNTIF(Respostas!$BD$2:$BD$87,E9*2)</f>
        <v>0</v>
      </c>
      <c r="J9" s="8">
        <f>COUNTIF(Respostas!$BD$2:$BD$87,D9*3)</f>
        <v>0</v>
      </c>
      <c r="K9" s="8">
        <f>COUNTIF(Respostas!$BD$2:$BD$87,E9*3)</f>
        <v>1</v>
      </c>
      <c r="L9" s="8">
        <f>COUNTIF(Respostas!$BD$2:$BD$87,D9*4)</f>
        <v>1</v>
      </c>
      <c r="M9" s="8">
        <f>COUNTIF(Respostas!$BD$2:$BD$87,E9*4)</f>
        <v>0</v>
      </c>
      <c r="N9" s="8">
        <f>COUNTIF(Respostas!$BD$2:$BD$87,D9*5)</f>
        <v>2</v>
      </c>
      <c r="O9" s="8">
        <f>COUNTIF(Respostas!$BD$2:$BD$87,E9*5)</f>
        <v>1</v>
      </c>
      <c r="P9" s="8">
        <f t="shared" ref="P9:Q14" si="1">F9+H9+J9+L9+N9</f>
        <v>3</v>
      </c>
      <c r="Q9" s="8">
        <f t="shared" si="1"/>
        <v>2</v>
      </c>
      <c r="R9" s="28">
        <f t="shared" ref="R9:S14" si="2">IFERROR(((F9*1)+(H9*2)+(J9*3)+(L9*4)+(N9*5))/P9,0)</f>
        <v>4.666666666666667</v>
      </c>
      <c r="S9" s="28">
        <f t="shared" si="2"/>
        <v>4</v>
      </c>
    </row>
    <row r="10" spans="2:20" x14ac:dyDescent="0.25">
      <c r="B10" s="8">
        <v>3</v>
      </c>
      <c r="C10" s="9" t="s">
        <v>78</v>
      </c>
      <c r="D10" s="18">
        <v>1001</v>
      </c>
      <c r="E10" s="8">
        <f t="shared" si="0"/>
        <v>11011</v>
      </c>
      <c r="F10" s="8">
        <f>COUNTIF(Respostas!$BD$2:$BD$87,D10*1)</f>
        <v>5</v>
      </c>
      <c r="G10" s="8">
        <f>COUNTIF(Respostas!$BD$2:$BD$87,E10*1)</f>
        <v>1</v>
      </c>
      <c r="H10" s="8">
        <f>COUNTIF(Respostas!$BD$2:$BD$87,D10*2)</f>
        <v>1</v>
      </c>
      <c r="I10" s="8">
        <f>COUNTIF(Respostas!$BD$2:$BD$87,E10*2)</f>
        <v>0</v>
      </c>
      <c r="J10" s="8">
        <f>COUNTIF(Respostas!$BD$2:$BD$87,D10*3)</f>
        <v>0</v>
      </c>
      <c r="K10" s="8">
        <f>COUNTIF(Respostas!$BD$2:$BD$87,E10*3)</f>
        <v>0</v>
      </c>
      <c r="L10" s="8">
        <f>COUNTIF(Respostas!$BD$2:$BD$87,D10*4)</f>
        <v>5</v>
      </c>
      <c r="M10" s="8">
        <f>COUNTIF(Respostas!$BD$2:$BD$87,E10*4)</f>
        <v>2</v>
      </c>
      <c r="N10" s="8">
        <f>COUNTIF(Respostas!$BD$2:$BD$87,D10*5)</f>
        <v>2</v>
      </c>
      <c r="O10" s="8">
        <f>COUNTIF(Respostas!$BD$2:$BD$87,E10*5)</f>
        <v>1</v>
      </c>
      <c r="P10" s="8">
        <f t="shared" si="1"/>
        <v>13</v>
      </c>
      <c r="Q10" s="8">
        <f t="shared" si="1"/>
        <v>4</v>
      </c>
      <c r="R10" s="28">
        <f t="shared" si="2"/>
        <v>2.8461538461538463</v>
      </c>
      <c r="S10" s="28">
        <f t="shared" si="2"/>
        <v>3.5</v>
      </c>
    </row>
    <row r="11" spans="2:20" x14ac:dyDescent="0.25">
      <c r="B11" s="8">
        <v>4</v>
      </c>
      <c r="C11" s="9" t="s">
        <v>86</v>
      </c>
      <c r="D11" s="18">
        <v>10001</v>
      </c>
      <c r="E11" s="8">
        <f t="shared" si="0"/>
        <v>110011</v>
      </c>
      <c r="F11" s="8">
        <f>COUNTIF(Respostas!$BD$2:$BD$87,D11*1)</f>
        <v>0</v>
      </c>
      <c r="G11" s="8">
        <f>COUNTIF(Respostas!$BD$2:$BD$87,E11*1)</f>
        <v>3</v>
      </c>
      <c r="H11" s="8">
        <f>COUNTIF(Respostas!$BD$2:$BD$87,D11*2)</f>
        <v>0</v>
      </c>
      <c r="I11" s="8">
        <f>COUNTIF(Respostas!$BD$2:$BD$87,E11*2)</f>
        <v>1</v>
      </c>
      <c r="J11" s="8">
        <f>COUNTIF(Respostas!$BD$2:$BD$87,D11*3)</f>
        <v>0</v>
      </c>
      <c r="K11" s="8">
        <f>COUNTIF(Respostas!$BD$2:$BD$87,E11*3)</f>
        <v>2</v>
      </c>
      <c r="L11" s="8">
        <f>COUNTIF(Respostas!$BD$2:$BD$87,D11*4)</f>
        <v>0</v>
      </c>
      <c r="M11" s="8">
        <f>COUNTIF(Respostas!$BD$2:$BD$87,E11*4)</f>
        <v>6</v>
      </c>
      <c r="N11" s="8">
        <f>COUNTIF(Respostas!$BD$2:$BD$87,D11*5)</f>
        <v>0</v>
      </c>
      <c r="O11" s="8">
        <f>COUNTIF(Respostas!$BD$2:$BD$87,E11*5)</f>
        <v>1</v>
      </c>
      <c r="P11" s="8">
        <f t="shared" si="1"/>
        <v>0</v>
      </c>
      <c r="Q11" s="8">
        <f t="shared" si="1"/>
        <v>13</v>
      </c>
      <c r="R11" s="28">
        <f t="shared" si="2"/>
        <v>0</v>
      </c>
      <c r="S11" s="28">
        <f t="shared" si="2"/>
        <v>3.0769230769230771</v>
      </c>
    </row>
    <row r="12" spans="2:20" x14ac:dyDescent="0.25">
      <c r="B12" s="8">
        <v>5</v>
      </c>
      <c r="C12" s="17" t="s">
        <v>68</v>
      </c>
      <c r="D12" s="19">
        <v>100001</v>
      </c>
      <c r="E12" s="8">
        <f t="shared" si="0"/>
        <v>1100011</v>
      </c>
      <c r="F12" s="8">
        <f>COUNTIF(Respostas!$BD$2:$BD$87,D12*1)</f>
        <v>0</v>
      </c>
      <c r="G12" s="8">
        <f>COUNTIF(Respostas!$BD$2:$BD$87,E12*1)</f>
        <v>0</v>
      </c>
      <c r="H12" s="8">
        <f>COUNTIF(Respostas!$BD$2:$BD$87,D12*2)</f>
        <v>0</v>
      </c>
      <c r="I12" s="8">
        <f>COUNTIF(Respostas!$BD$2:$BD$87,E12*2)</f>
        <v>0</v>
      </c>
      <c r="J12" s="8">
        <f>COUNTIF(Respostas!$BD$2:$BD$87,D12*3)</f>
        <v>0</v>
      </c>
      <c r="K12" s="8">
        <f>COUNTIF(Respostas!$BD$2:$BD$87,E12*3)</f>
        <v>1</v>
      </c>
      <c r="L12" s="8">
        <f>COUNTIF(Respostas!$BD$2:$BD$87,D12*4)</f>
        <v>3</v>
      </c>
      <c r="M12" s="8">
        <f>COUNTIF(Respostas!$BD$2:$BD$87,E12*4)</f>
        <v>2</v>
      </c>
      <c r="N12" s="8">
        <f>COUNTIF(Respostas!$BD$2:$BD$87,D12*5)</f>
        <v>6</v>
      </c>
      <c r="O12" s="8">
        <f>COUNTIF(Respostas!$BD$2:$BD$87,E12*5)</f>
        <v>4</v>
      </c>
      <c r="P12" s="8">
        <f t="shared" si="1"/>
        <v>9</v>
      </c>
      <c r="Q12" s="8">
        <f t="shared" si="1"/>
        <v>7</v>
      </c>
      <c r="R12" s="28">
        <f t="shared" si="2"/>
        <v>4.666666666666667</v>
      </c>
      <c r="S12" s="28">
        <f t="shared" si="2"/>
        <v>4.4285714285714288</v>
      </c>
    </row>
    <row r="13" spans="2:20" x14ac:dyDescent="0.25">
      <c r="B13" s="8">
        <v>6</v>
      </c>
      <c r="C13" s="9" t="s">
        <v>81</v>
      </c>
      <c r="D13" s="18">
        <v>1000001</v>
      </c>
      <c r="E13" s="8">
        <f t="shared" si="0"/>
        <v>11000011</v>
      </c>
      <c r="F13" s="8">
        <f>COUNTIF(Respostas!$BD$2:$BD$87,D13*1)</f>
        <v>0</v>
      </c>
      <c r="G13" s="8">
        <f>COUNTIF(Respostas!$BD$2:$BD$87,E13*1)</f>
        <v>2</v>
      </c>
      <c r="H13" s="8">
        <f>COUNTIF(Respostas!$BD$2:$BD$87,D13*2)</f>
        <v>0</v>
      </c>
      <c r="I13" s="8">
        <f>COUNTIF(Respostas!$BD$2:$BD$87,E13*2)</f>
        <v>0</v>
      </c>
      <c r="J13" s="8">
        <f>COUNTIF(Respostas!$BD$2:$BD$87,D13*3)</f>
        <v>0</v>
      </c>
      <c r="K13" s="8">
        <f>COUNTIF(Respostas!$BD$2:$BD$87,E13*3)</f>
        <v>0</v>
      </c>
      <c r="L13" s="8">
        <f>COUNTIF(Respostas!$BD$2:$BD$87,D13*4)</f>
        <v>3</v>
      </c>
      <c r="M13" s="8">
        <f>COUNTIF(Respostas!$BD$2:$BD$87,E13*4)</f>
        <v>1</v>
      </c>
      <c r="N13" s="8">
        <f>COUNTIF(Respostas!$BD$2:$BD$87,D13*5)</f>
        <v>4</v>
      </c>
      <c r="O13" s="8">
        <f>COUNTIF(Respostas!$BD$2:$BD$87,E13*5)</f>
        <v>2</v>
      </c>
      <c r="P13" s="8">
        <f t="shared" si="1"/>
        <v>7</v>
      </c>
      <c r="Q13" s="8">
        <f t="shared" si="1"/>
        <v>5</v>
      </c>
      <c r="R13" s="28">
        <f t="shared" si="2"/>
        <v>4.5714285714285712</v>
      </c>
      <c r="S13" s="28">
        <f t="shared" si="2"/>
        <v>3.2</v>
      </c>
    </row>
    <row r="14" spans="2:20" x14ac:dyDescent="0.25">
      <c r="B14" s="8">
        <v>7</v>
      </c>
      <c r="C14" s="9" t="s">
        <v>82</v>
      </c>
      <c r="D14" s="18">
        <v>100000001</v>
      </c>
      <c r="E14" s="8">
        <f t="shared" si="0"/>
        <v>1100000011</v>
      </c>
      <c r="F14" s="8">
        <f>COUNTIF(Respostas!$BD$2:$BD$87,D14*1)</f>
        <v>1</v>
      </c>
      <c r="G14" s="8">
        <f>COUNTIF(Respostas!$BD$2:$BD$87,E14*1)</f>
        <v>0</v>
      </c>
      <c r="H14" s="8">
        <f>COUNTIF(Respostas!$BD$2:$BD$87,D14*2)</f>
        <v>1</v>
      </c>
      <c r="I14" s="8">
        <f>COUNTIF(Respostas!$BD$2:$BD$87,E14*2)</f>
        <v>1</v>
      </c>
      <c r="J14" s="8">
        <f>COUNTIF(Respostas!$BD$2:$BD$87,D14*3)</f>
        <v>2</v>
      </c>
      <c r="K14" s="8">
        <f>COUNTIF(Respostas!$BD$2:$BD$87,E14*3)</f>
        <v>0</v>
      </c>
      <c r="L14" s="8">
        <f>COUNTIF(Respostas!$BD$2:$BD$87,D14*4)</f>
        <v>1</v>
      </c>
      <c r="M14" s="8">
        <f>COUNTIF(Respostas!$BD$2:$BD$87,E14*4)</f>
        <v>2</v>
      </c>
      <c r="N14" s="8">
        <f>COUNTIF(Respostas!$BD$2:$BD$87,D14*5)</f>
        <v>3</v>
      </c>
      <c r="O14" s="8">
        <f>COUNTIF(Respostas!$BD$2:$BD$87,E14*5)</f>
        <v>2</v>
      </c>
      <c r="P14" s="8">
        <f t="shared" si="1"/>
        <v>8</v>
      </c>
      <c r="Q14" s="8">
        <f t="shared" si="1"/>
        <v>5</v>
      </c>
      <c r="R14" s="28">
        <f t="shared" si="2"/>
        <v>3.5</v>
      </c>
      <c r="S14" s="28">
        <f t="shared" si="2"/>
        <v>4</v>
      </c>
    </row>
    <row r="15" spans="2:20" x14ac:dyDescent="0.25">
      <c r="F15" s="14">
        <f>SUM(F8:F14)</f>
        <v>9</v>
      </c>
      <c r="G15" s="14">
        <f t="shared" ref="G15:Q15" si="3">SUM(G8:G14)</f>
        <v>6</v>
      </c>
      <c r="H15" s="14">
        <f t="shared" si="3"/>
        <v>2</v>
      </c>
      <c r="I15" s="14">
        <f t="shared" si="3"/>
        <v>2</v>
      </c>
      <c r="J15" s="14">
        <f t="shared" si="3"/>
        <v>2</v>
      </c>
      <c r="K15" s="14">
        <f t="shared" si="3"/>
        <v>4</v>
      </c>
      <c r="L15" s="14">
        <f t="shared" si="3"/>
        <v>14</v>
      </c>
      <c r="M15" s="14">
        <f t="shared" si="3"/>
        <v>16</v>
      </c>
      <c r="N15" s="14">
        <f t="shared" si="3"/>
        <v>19</v>
      </c>
      <c r="O15" s="14">
        <f t="shared" si="3"/>
        <v>12</v>
      </c>
      <c r="P15" s="14">
        <f t="shared" si="3"/>
        <v>46</v>
      </c>
      <c r="Q15" s="14">
        <f t="shared" si="3"/>
        <v>40</v>
      </c>
      <c r="R15" s="37">
        <f>AVERAGE(R8:R14)</f>
        <v>3.2977498691784413</v>
      </c>
      <c r="S15" s="37">
        <f>AVERAGE(S8:S14)</f>
        <v>3.779356357927786</v>
      </c>
      <c r="T15" s="27">
        <f>SUM(F15:O15)</f>
        <v>86</v>
      </c>
    </row>
    <row r="17" spans="2:20" x14ac:dyDescent="0.25">
      <c r="B17" s="44" t="s">
        <v>89</v>
      </c>
      <c r="C17" s="45" t="s">
        <v>127</v>
      </c>
      <c r="D17" s="46"/>
      <c r="E17" s="46"/>
      <c r="F17" s="41" t="s">
        <v>75</v>
      </c>
      <c r="G17" s="41"/>
      <c r="H17" s="41" t="s">
        <v>80</v>
      </c>
      <c r="I17" s="41"/>
      <c r="J17" s="41" t="s">
        <v>74</v>
      </c>
      <c r="K17" s="41"/>
      <c r="L17" s="41" t="s">
        <v>73</v>
      </c>
      <c r="M17" s="41"/>
      <c r="N17" s="41" t="s">
        <v>102</v>
      </c>
      <c r="O17" s="41"/>
      <c r="P17" s="41" t="s">
        <v>123</v>
      </c>
      <c r="Q17" s="41"/>
      <c r="R17" s="41" t="s">
        <v>124</v>
      </c>
      <c r="S17" s="41"/>
    </row>
    <row r="18" spans="2:20" x14ac:dyDescent="0.25">
      <c r="B18" s="44"/>
      <c r="C18" s="45"/>
      <c r="D18" s="46"/>
      <c r="E18" s="46"/>
      <c r="F18" s="11" t="s">
        <v>91</v>
      </c>
      <c r="G18" s="11" t="s">
        <v>92</v>
      </c>
      <c r="H18" s="11" t="s">
        <v>91</v>
      </c>
      <c r="I18" s="11" t="s">
        <v>92</v>
      </c>
      <c r="J18" s="11" t="s">
        <v>91</v>
      </c>
      <c r="K18" s="11" t="s">
        <v>92</v>
      </c>
      <c r="L18" s="11" t="s">
        <v>91</v>
      </c>
      <c r="M18" s="11" t="s">
        <v>92</v>
      </c>
      <c r="N18" s="11" t="s">
        <v>91</v>
      </c>
      <c r="O18" s="11" t="s">
        <v>92</v>
      </c>
      <c r="P18" s="11" t="s">
        <v>91</v>
      </c>
      <c r="Q18" s="11" t="s">
        <v>92</v>
      </c>
      <c r="R18" s="11" t="s">
        <v>91</v>
      </c>
      <c r="S18" s="11" t="s">
        <v>92</v>
      </c>
    </row>
    <row r="19" spans="2:20" x14ac:dyDescent="0.25">
      <c r="B19" s="8">
        <v>1</v>
      </c>
      <c r="C19" s="12" t="s">
        <v>84</v>
      </c>
      <c r="D19" s="8">
        <v>1</v>
      </c>
      <c r="E19" s="8">
        <f>D19*11</f>
        <v>11</v>
      </c>
      <c r="F19" s="8">
        <f>COUNTIF(Respostas!$BF$2:$BF$87,D19*1)</f>
        <v>3</v>
      </c>
      <c r="G19" s="8">
        <f>COUNTIF(Respostas!$BF$2:$BF$87,E19*1)</f>
        <v>0</v>
      </c>
      <c r="H19" s="8">
        <f>COUNTIF(Respostas!$BF$2:$BF$87,D19*2)</f>
        <v>0</v>
      </c>
      <c r="I19" s="8">
        <f>COUNTIF(Respostas!$BF$2:$BF$87,E19*2)</f>
        <v>0</v>
      </c>
      <c r="J19" s="8">
        <f>COUNTIF(Respostas!$BF$2:$BF$87,D19*3)</f>
        <v>1</v>
      </c>
      <c r="K19" s="8">
        <f>COUNTIF(Respostas!$BF$2:$BF$87,E19*3)</f>
        <v>1</v>
      </c>
      <c r="L19" s="8">
        <f>COUNTIF(Respostas!$BF$2:$BF$87,D19*4)</f>
        <v>2</v>
      </c>
      <c r="M19" s="8">
        <f>COUNTIF(Respostas!$BF$2:$BF$87,E19*4)</f>
        <v>2</v>
      </c>
      <c r="N19" s="8">
        <f>COUNTIF(Respostas!$BF$2:$BF$87,D19*5)</f>
        <v>0</v>
      </c>
      <c r="O19" s="8">
        <f>COUNTIF(Respostas!$BF$2:$BF$87,E19*5)</f>
        <v>1</v>
      </c>
      <c r="P19" s="8">
        <f>F19+H19+J19+L19+N19</f>
        <v>6</v>
      </c>
      <c r="Q19" s="8">
        <f>G19+I19+K19+M19+O19</f>
        <v>4</v>
      </c>
      <c r="R19" s="28">
        <f>IFERROR(((F19*1)+(H19*2)+(J19*3)+(L19*4)+(N19*5))/P19,0)</f>
        <v>2.3333333333333335</v>
      </c>
      <c r="S19" s="28">
        <f>IFERROR(((G19*1)+(I19*2)+(K19*3)+(M19*4)+(O19*5))/Q19,0)</f>
        <v>4</v>
      </c>
    </row>
    <row r="20" spans="2:20" x14ac:dyDescent="0.25">
      <c r="B20" s="8">
        <v>2</v>
      </c>
      <c r="C20" s="9" t="s">
        <v>83</v>
      </c>
      <c r="D20" s="18">
        <v>101</v>
      </c>
      <c r="E20" s="8">
        <f t="shared" ref="E20:E25" si="4">D20*11</f>
        <v>1111</v>
      </c>
      <c r="F20" s="8">
        <f>COUNTIF(Respostas!$BF$2:$BF$87,D20*1)</f>
        <v>0</v>
      </c>
      <c r="G20" s="8">
        <f>COUNTIF(Respostas!$BF$2:$BF$87,E20*1)</f>
        <v>0</v>
      </c>
      <c r="H20" s="8">
        <f>COUNTIF(Respostas!$BF$2:$BF$87,D20*2)</f>
        <v>0</v>
      </c>
      <c r="I20" s="8">
        <f>COUNTIF(Respostas!$BF$2:$BF$87,E20*2)</f>
        <v>1</v>
      </c>
      <c r="J20" s="8">
        <f>COUNTIF(Respostas!$BF$2:$BF$87,D20*3)</f>
        <v>1</v>
      </c>
      <c r="K20" s="8">
        <f>COUNTIF(Respostas!$BF$2:$BF$87,E20*3)</f>
        <v>1</v>
      </c>
      <c r="L20" s="8">
        <f>COUNTIF(Respostas!$BF$2:$BF$87,D20*4)</f>
        <v>0</v>
      </c>
      <c r="M20" s="8">
        <f>COUNTIF(Respostas!$BF$2:$BF$87,E20*4)</f>
        <v>0</v>
      </c>
      <c r="N20" s="8">
        <f>COUNTIF(Respostas!$BF$2:$BF$87,D20*5)</f>
        <v>2</v>
      </c>
      <c r="O20" s="8">
        <f>COUNTIF(Respostas!$BF$2:$BF$87,E20*5)</f>
        <v>0</v>
      </c>
      <c r="P20" s="8">
        <f t="shared" ref="P20:Q25" si="5">F20+H20+J20+L20+N20</f>
        <v>3</v>
      </c>
      <c r="Q20" s="8">
        <f t="shared" si="5"/>
        <v>2</v>
      </c>
      <c r="R20" s="28">
        <f t="shared" ref="R20:S25" si="6">IFERROR(((F20*1)+(H20*2)+(J20*3)+(L20*4)+(N20*5))/P20,0)</f>
        <v>4.333333333333333</v>
      </c>
      <c r="S20" s="28">
        <f t="shared" si="6"/>
        <v>2.5</v>
      </c>
    </row>
    <row r="21" spans="2:20" x14ac:dyDescent="0.25">
      <c r="B21" s="8">
        <v>3</v>
      </c>
      <c r="C21" s="9" t="s">
        <v>78</v>
      </c>
      <c r="D21" s="18">
        <v>1001</v>
      </c>
      <c r="E21" s="8">
        <f t="shared" si="4"/>
        <v>11011</v>
      </c>
      <c r="F21" s="8">
        <f>COUNTIF(Respostas!$BF$2:$BF$87,D21*1)</f>
        <v>5</v>
      </c>
      <c r="G21" s="8">
        <f>COUNTIF(Respostas!$BF$2:$BF$87,E21*1)</f>
        <v>1</v>
      </c>
      <c r="H21" s="8">
        <f>COUNTIF(Respostas!$BF$2:$BF$87,D21*2)</f>
        <v>1</v>
      </c>
      <c r="I21" s="8">
        <f>COUNTIF(Respostas!$BF$2:$BF$87,E21*2)</f>
        <v>0</v>
      </c>
      <c r="J21" s="8">
        <f>COUNTIF(Respostas!$BF$2:$BF$87,D21*3)</f>
        <v>1</v>
      </c>
      <c r="K21" s="8">
        <f>COUNTIF(Respostas!$BF$2:$BF$87,E21*3)</f>
        <v>1</v>
      </c>
      <c r="L21" s="8">
        <f>COUNTIF(Respostas!$BF$2:$BF$87,D21*4)</f>
        <v>4</v>
      </c>
      <c r="M21" s="8">
        <f>COUNTIF(Respostas!$BF$2:$BF$87,E21*4)</f>
        <v>1</v>
      </c>
      <c r="N21" s="8">
        <f>COUNTIF(Respostas!$BF$2:$BF$87,D21*5)</f>
        <v>2</v>
      </c>
      <c r="O21" s="8">
        <f>COUNTIF(Respostas!$BF$2:$BF$87,E21*5)</f>
        <v>1</v>
      </c>
      <c r="P21" s="8">
        <f t="shared" si="5"/>
        <v>13</v>
      </c>
      <c r="Q21" s="8">
        <f t="shared" si="5"/>
        <v>4</v>
      </c>
      <c r="R21" s="28">
        <f t="shared" si="6"/>
        <v>2.7692307692307692</v>
      </c>
      <c r="S21" s="28">
        <f t="shared" si="6"/>
        <v>3.25</v>
      </c>
    </row>
    <row r="22" spans="2:20" x14ac:dyDescent="0.25">
      <c r="B22" s="8">
        <v>4</v>
      </c>
      <c r="C22" s="9" t="s">
        <v>86</v>
      </c>
      <c r="D22" s="18">
        <v>10001</v>
      </c>
      <c r="E22" s="8">
        <f t="shared" si="4"/>
        <v>110011</v>
      </c>
      <c r="F22" s="8">
        <f>COUNTIF(Respostas!$BF$2:$BF$87,D22*1)</f>
        <v>0</v>
      </c>
      <c r="G22" s="8">
        <f>COUNTIF(Respostas!$BF$2:$BF$87,E22*1)</f>
        <v>3</v>
      </c>
      <c r="H22" s="8">
        <f>COUNTIF(Respostas!$BF$2:$BF$87,D22*2)</f>
        <v>0</v>
      </c>
      <c r="I22" s="8">
        <f>COUNTIF(Respostas!$BF$2:$BF$87,E22*2)</f>
        <v>3</v>
      </c>
      <c r="J22" s="8">
        <f>COUNTIF(Respostas!$BF$2:$BF$87,D22*3)</f>
        <v>0</v>
      </c>
      <c r="K22" s="8">
        <f>COUNTIF(Respostas!$BF$2:$BF$87,E22*3)</f>
        <v>2</v>
      </c>
      <c r="L22" s="8">
        <f>COUNTIF(Respostas!$BF$2:$BF$87,D22*4)</f>
        <v>0</v>
      </c>
      <c r="M22" s="8">
        <f>COUNTIF(Respostas!$BF$2:$BF$87,E22*4)</f>
        <v>5</v>
      </c>
      <c r="N22" s="8">
        <f>COUNTIF(Respostas!$BF$2:$BF$87,D22*5)</f>
        <v>0</v>
      </c>
      <c r="O22" s="8">
        <f>COUNTIF(Respostas!$BF$2:$BF$87,E22*5)</f>
        <v>0</v>
      </c>
      <c r="P22" s="8">
        <f t="shared" si="5"/>
        <v>0</v>
      </c>
      <c r="Q22" s="8">
        <f t="shared" si="5"/>
        <v>13</v>
      </c>
      <c r="R22" s="28">
        <f t="shared" si="6"/>
        <v>0</v>
      </c>
      <c r="S22" s="28">
        <f t="shared" si="6"/>
        <v>2.6923076923076925</v>
      </c>
    </row>
    <row r="23" spans="2:20" x14ac:dyDescent="0.25">
      <c r="B23" s="8">
        <v>5</v>
      </c>
      <c r="C23" s="17" t="s">
        <v>68</v>
      </c>
      <c r="D23" s="19">
        <v>100001</v>
      </c>
      <c r="E23" s="8">
        <f t="shared" si="4"/>
        <v>1100011</v>
      </c>
      <c r="F23" s="8">
        <f>COUNTIF(Respostas!$BF$2:$BF$87,D23*1)</f>
        <v>0</v>
      </c>
      <c r="G23" s="8">
        <f>COUNTIF(Respostas!$BF$2:$BF$87,E23*1)</f>
        <v>0</v>
      </c>
      <c r="H23" s="8">
        <f>COUNTIF(Respostas!$BF$2:$BF$87,D23*2)</f>
        <v>0</v>
      </c>
      <c r="I23" s="8">
        <f>COUNTIF(Respostas!$BF$2:$BF$87,E23*2)</f>
        <v>1</v>
      </c>
      <c r="J23" s="8">
        <f>COUNTIF(Respostas!$BF$2:$BF$87,D23*3)</f>
        <v>2</v>
      </c>
      <c r="K23" s="8">
        <f>COUNTIF(Respostas!$BF$2:$BF$87,E23*3)</f>
        <v>1</v>
      </c>
      <c r="L23" s="8">
        <f>COUNTIF(Respostas!$BF$2:$BF$87,D23*4)</f>
        <v>3</v>
      </c>
      <c r="M23" s="8">
        <f>COUNTIF(Respostas!$BF$2:$BF$87,E23*4)</f>
        <v>4</v>
      </c>
      <c r="N23" s="8">
        <f>COUNTIF(Respostas!$BF$2:$BF$87,D23*5)</f>
        <v>4</v>
      </c>
      <c r="O23" s="8">
        <f>COUNTIF(Respostas!$BF$2:$BF$87,E23*5)</f>
        <v>1</v>
      </c>
      <c r="P23" s="8">
        <f t="shared" si="5"/>
        <v>9</v>
      </c>
      <c r="Q23" s="8">
        <f t="shared" si="5"/>
        <v>7</v>
      </c>
      <c r="R23" s="28">
        <f t="shared" si="6"/>
        <v>4.2222222222222223</v>
      </c>
      <c r="S23" s="28">
        <f t="shared" si="6"/>
        <v>3.7142857142857144</v>
      </c>
    </row>
    <row r="24" spans="2:20" x14ac:dyDescent="0.25">
      <c r="B24" s="8">
        <v>6</v>
      </c>
      <c r="C24" s="9" t="s">
        <v>81</v>
      </c>
      <c r="D24" s="18">
        <v>1000001</v>
      </c>
      <c r="E24" s="8">
        <f t="shared" si="4"/>
        <v>11000011</v>
      </c>
      <c r="F24" s="8">
        <f>COUNTIF(Respostas!$BF$2:$BF$87,D24*1)</f>
        <v>0</v>
      </c>
      <c r="G24" s="8">
        <f>COUNTIF(Respostas!$BF$2:$BF$87,E24*1)</f>
        <v>2</v>
      </c>
      <c r="H24" s="8">
        <f>COUNTIF(Respostas!$BF$2:$BF$87,D24*2)</f>
        <v>0</v>
      </c>
      <c r="I24" s="8">
        <f>COUNTIF(Respostas!$BF$2:$BF$87,E24*2)</f>
        <v>0</v>
      </c>
      <c r="J24" s="8">
        <f>COUNTIF(Respostas!$BF$2:$BF$87,D24*3)</f>
        <v>1</v>
      </c>
      <c r="K24" s="8">
        <f>COUNTIF(Respostas!$BF$2:$BF$87,E24*3)</f>
        <v>0</v>
      </c>
      <c r="L24" s="8">
        <f>COUNTIF(Respostas!$BF$2:$BF$87,D24*4)</f>
        <v>1</v>
      </c>
      <c r="M24" s="8">
        <f>COUNTIF(Respostas!$BF$2:$BF$87,E24*4)</f>
        <v>1</v>
      </c>
      <c r="N24" s="8">
        <f>COUNTIF(Respostas!$BF$2:$BF$87,D24*5)</f>
        <v>5</v>
      </c>
      <c r="O24" s="8">
        <f>COUNTIF(Respostas!$BF$2:$BF$87,E24*5)</f>
        <v>2</v>
      </c>
      <c r="P24" s="8">
        <f t="shared" si="5"/>
        <v>7</v>
      </c>
      <c r="Q24" s="8">
        <f t="shared" si="5"/>
        <v>5</v>
      </c>
      <c r="R24" s="28">
        <f t="shared" si="6"/>
        <v>4.5714285714285712</v>
      </c>
      <c r="S24" s="28">
        <f t="shared" si="6"/>
        <v>3.2</v>
      </c>
    </row>
    <row r="25" spans="2:20" x14ac:dyDescent="0.25">
      <c r="B25" s="8">
        <v>7</v>
      </c>
      <c r="C25" s="9" t="s">
        <v>82</v>
      </c>
      <c r="D25" s="18">
        <v>100000001</v>
      </c>
      <c r="E25" s="8">
        <f t="shared" si="4"/>
        <v>1100000011</v>
      </c>
      <c r="F25" s="8">
        <f>COUNTIF(Respostas!$BF$2:$BF$87,D25*1)</f>
        <v>1</v>
      </c>
      <c r="G25" s="8">
        <f>COUNTIF(Respostas!$BF$2:$BF$87,E25*1)</f>
        <v>0</v>
      </c>
      <c r="H25" s="8">
        <f>COUNTIF(Respostas!$BF$2:$BF$87,D25*2)</f>
        <v>0</v>
      </c>
      <c r="I25" s="8">
        <f>COUNTIF(Respostas!$BF$2:$BF$87,E25*2)</f>
        <v>1</v>
      </c>
      <c r="J25" s="8">
        <f>COUNTIF(Respostas!$BF$2:$BF$87,D25*3)</f>
        <v>3</v>
      </c>
      <c r="K25" s="8">
        <f>COUNTIF(Respostas!$BF$2:$BF$87,E25*3)</f>
        <v>3</v>
      </c>
      <c r="L25" s="8">
        <f>COUNTIF(Respostas!$BF$2:$BF$87,D25*4)</f>
        <v>2</v>
      </c>
      <c r="M25" s="8">
        <f>COUNTIF(Respostas!$BF$2:$BF$87,E25*4)</f>
        <v>0</v>
      </c>
      <c r="N25" s="8">
        <f>COUNTIF(Respostas!$BF$2:$BF$87,D25*5)</f>
        <v>2</v>
      </c>
      <c r="O25" s="8">
        <f>COUNTIF(Respostas!$BF$2:$BF$87,E25*5)</f>
        <v>1</v>
      </c>
      <c r="P25" s="8">
        <f t="shared" si="5"/>
        <v>8</v>
      </c>
      <c r="Q25" s="8">
        <f t="shared" si="5"/>
        <v>5</v>
      </c>
      <c r="R25" s="28">
        <f t="shared" si="6"/>
        <v>3.5</v>
      </c>
      <c r="S25" s="28">
        <f t="shared" si="6"/>
        <v>3.2</v>
      </c>
    </row>
    <row r="26" spans="2:20" x14ac:dyDescent="0.25">
      <c r="F26" s="14">
        <f>SUM(F19:F25)</f>
        <v>9</v>
      </c>
      <c r="G26" s="14">
        <f t="shared" ref="G26:Q26" si="7">SUM(G19:G25)</f>
        <v>6</v>
      </c>
      <c r="H26" s="14">
        <f t="shared" si="7"/>
        <v>1</v>
      </c>
      <c r="I26" s="14">
        <f t="shared" si="7"/>
        <v>6</v>
      </c>
      <c r="J26" s="14">
        <f t="shared" si="7"/>
        <v>9</v>
      </c>
      <c r="K26" s="14">
        <f t="shared" si="7"/>
        <v>9</v>
      </c>
      <c r="L26" s="14">
        <f t="shared" si="7"/>
        <v>12</v>
      </c>
      <c r="M26" s="14">
        <f t="shared" si="7"/>
        <v>13</v>
      </c>
      <c r="N26" s="14">
        <f t="shared" si="7"/>
        <v>15</v>
      </c>
      <c r="O26" s="14">
        <f t="shared" si="7"/>
        <v>6</v>
      </c>
      <c r="P26" s="14">
        <f t="shared" si="7"/>
        <v>46</v>
      </c>
      <c r="Q26" s="14">
        <f t="shared" si="7"/>
        <v>40</v>
      </c>
      <c r="R26" s="37">
        <f>AVERAGE(R19:R25)</f>
        <v>3.1042211756497471</v>
      </c>
      <c r="S26" s="37">
        <f>AVERAGE(S19:S25)</f>
        <v>3.2223704866562008</v>
      </c>
      <c r="T26" s="27">
        <f>SUM(F26:O26)</f>
        <v>86</v>
      </c>
    </row>
    <row r="28" spans="2:20" x14ac:dyDescent="0.25">
      <c r="B28" s="44" t="s">
        <v>89</v>
      </c>
      <c r="C28" s="45" t="s">
        <v>128</v>
      </c>
      <c r="D28" s="46"/>
      <c r="E28" s="46"/>
      <c r="F28" s="41" t="s">
        <v>75</v>
      </c>
      <c r="G28" s="41"/>
      <c r="H28" s="41" t="s">
        <v>80</v>
      </c>
      <c r="I28" s="41"/>
      <c r="J28" s="41" t="s">
        <v>74</v>
      </c>
      <c r="K28" s="41"/>
      <c r="L28" s="41" t="s">
        <v>73</v>
      </c>
      <c r="M28" s="41"/>
      <c r="N28" s="41" t="s">
        <v>102</v>
      </c>
      <c r="O28" s="41"/>
      <c r="P28" s="41" t="s">
        <v>123</v>
      </c>
      <c r="Q28" s="41"/>
      <c r="R28" s="41" t="s">
        <v>124</v>
      </c>
      <c r="S28" s="41"/>
    </row>
    <row r="29" spans="2:20" ht="15" customHeight="1" x14ac:dyDescent="0.25">
      <c r="B29" s="44"/>
      <c r="C29" s="45"/>
      <c r="D29" s="46"/>
      <c r="E29" s="46"/>
      <c r="F29" s="11" t="s">
        <v>91</v>
      </c>
      <c r="G29" s="11" t="s">
        <v>92</v>
      </c>
      <c r="H29" s="11" t="s">
        <v>91</v>
      </c>
      <c r="I29" s="11" t="s">
        <v>92</v>
      </c>
      <c r="J29" s="11" t="s">
        <v>91</v>
      </c>
      <c r="K29" s="11" t="s">
        <v>92</v>
      </c>
      <c r="L29" s="11" t="s">
        <v>91</v>
      </c>
      <c r="M29" s="11" t="s">
        <v>92</v>
      </c>
      <c r="N29" s="11" t="s">
        <v>91</v>
      </c>
      <c r="O29" s="11" t="s">
        <v>92</v>
      </c>
      <c r="P29" s="11" t="s">
        <v>91</v>
      </c>
      <c r="Q29" s="11" t="s">
        <v>92</v>
      </c>
      <c r="R29" s="11" t="s">
        <v>91</v>
      </c>
      <c r="S29" s="11" t="s">
        <v>92</v>
      </c>
    </row>
    <row r="30" spans="2:20" x14ac:dyDescent="0.25">
      <c r="B30" s="8">
        <v>1</v>
      </c>
      <c r="C30" s="12" t="s">
        <v>84</v>
      </c>
      <c r="D30" s="8">
        <v>1</v>
      </c>
      <c r="E30" s="8">
        <f>D30*11</f>
        <v>11</v>
      </c>
      <c r="F30" s="8">
        <f>COUNTIF(Respostas!$BH$2:$BH$87,D30*1)</f>
        <v>3</v>
      </c>
      <c r="G30" s="8">
        <f>COUNTIF(Respostas!$BH$2:$BH$87,E30*1)</f>
        <v>0</v>
      </c>
      <c r="H30" s="8">
        <f>COUNTIF(Respostas!$BH$2:$BH$87,D30*2)</f>
        <v>0</v>
      </c>
      <c r="I30" s="8">
        <f>COUNTIF(Respostas!$BH$2:$BH$87,E30*2)</f>
        <v>0</v>
      </c>
      <c r="J30" s="8">
        <f>COUNTIF(Respostas!$BH$2:$BH$87,D30*3)</f>
        <v>2</v>
      </c>
      <c r="K30" s="8">
        <f>COUNTIF(Respostas!$BH$2:$BH$87,E30*3)</f>
        <v>0</v>
      </c>
      <c r="L30" s="8">
        <f>COUNTIF(Respostas!$BH$2:$BH$87,D30*4)</f>
        <v>1</v>
      </c>
      <c r="M30" s="8">
        <f>COUNTIF(Respostas!$BH$2:$BH$87,E30*4)</f>
        <v>3</v>
      </c>
      <c r="N30" s="8">
        <f>COUNTIF(Respostas!$BH$2:$BH$87,D30*5)</f>
        <v>0</v>
      </c>
      <c r="O30" s="8">
        <f>COUNTIF(Respostas!$BH$2:$BH$87,E30*5)</f>
        <v>1</v>
      </c>
      <c r="P30" s="8">
        <f>F30+H30+J30+L30+N30</f>
        <v>6</v>
      </c>
      <c r="Q30" s="8">
        <f>G30+I30+K30+M30+O30</f>
        <v>4</v>
      </c>
      <c r="R30" s="28">
        <f>IFERROR(((F30*1)+(H30*2)+(J30*3)+(L30*4)+(N30*5))/P30,0)</f>
        <v>2.1666666666666665</v>
      </c>
      <c r="S30" s="28">
        <f>IFERROR(((G30*1)+(I30*2)+(K30*3)+(M30*4)+(O30*5))/Q30,0)</f>
        <v>4.25</v>
      </c>
    </row>
    <row r="31" spans="2:20" x14ac:dyDescent="0.25">
      <c r="B31" s="8">
        <v>2</v>
      </c>
      <c r="C31" s="9" t="s">
        <v>83</v>
      </c>
      <c r="D31" s="18">
        <v>101</v>
      </c>
      <c r="E31" s="8">
        <f t="shared" ref="E31:E36" si="8">D31*11</f>
        <v>1111</v>
      </c>
      <c r="F31" s="8">
        <f>COUNTIF(Respostas!$BH$2:$BH$87,D31*1)</f>
        <v>0</v>
      </c>
      <c r="G31" s="8">
        <f>COUNTIF(Respostas!$BH$2:$BH$87,E31*1)</f>
        <v>0</v>
      </c>
      <c r="H31" s="8">
        <f>COUNTIF(Respostas!$BH$2:$BH$87,D31*2)</f>
        <v>0</v>
      </c>
      <c r="I31" s="8">
        <f>COUNTIF(Respostas!$BH$2:$BH$87,E31*2)</f>
        <v>2</v>
      </c>
      <c r="J31" s="8">
        <f>COUNTIF(Respostas!$BH$2:$BH$87,D31*3)</f>
        <v>0</v>
      </c>
      <c r="K31" s="8">
        <f>COUNTIF(Respostas!$BH$2:$BH$87,E31*3)</f>
        <v>0</v>
      </c>
      <c r="L31" s="8">
        <f>COUNTIF(Respostas!$BH$2:$BH$87,D31*4)</f>
        <v>1</v>
      </c>
      <c r="M31" s="8">
        <f>COUNTIF(Respostas!$BH$2:$BH$87,E31*4)</f>
        <v>0</v>
      </c>
      <c r="N31" s="8">
        <f>COUNTIF(Respostas!$BH$2:$BH$87,D31*5)</f>
        <v>2</v>
      </c>
      <c r="O31" s="8">
        <f>COUNTIF(Respostas!$BH$2:$BH$87,E31*5)</f>
        <v>0</v>
      </c>
      <c r="P31" s="8">
        <f t="shared" ref="P31:Q36" si="9">F31+H31+J31+L31+N31</f>
        <v>3</v>
      </c>
      <c r="Q31" s="8">
        <f t="shared" si="9"/>
        <v>2</v>
      </c>
      <c r="R31" s="28">
        <f t="shared" ref="R31:S36" si="10">IFERROR(((F31*1)+(H31*2)+(J31*3)+(L31*4)+(N31*5))/P31,0)</f>
        <v>4.666666666666667</v>
      </c>
      <c r="S31" s="28">
        <f t="shared" si="10"/>
        <v>2</v>
      </c>
    </row>
    <row r="32" spans="2:20" x14ac:dyDescent="0.25">
      <c r="B32" s="8">
        <v>3</v>
      </c>
      <c r="C32" s="9" t="s">
        <v>78</v>
      </c>
      <c r="D32" s="18">
        <v>1001</v>
      </c>
      <c r="E32" s="8">
        <f t="shared" si="8"/>
        <v>11011</v>
      </c>
      <c r="F32" s="8">
        <f>COUNTIF(Respostas!$BH$2:$BH$87,D32*1)</f>
        <v>5</v>
      </c>
      <c r="G32" s="8">
        <f>COUNTIF(Respostas!$BH$2:$BH$87,E32*1)</f>
        <v>1</v>
      </c>
      <c r="H32" s="8">
        <f>COUNTIF(Respostas!$BH$2:$BH$87,D32*2)</f>
        <v>1</v>
      </c>
      <c r="I32" s="8">
        <f>COUNTIF(Respostas!$BH$2:$BH$87,E32*2)</f>
        <v>0</v>
      </c>
      <c r="J32" s="8">
        <f>COUNTIF(Respostas!$BH$2:$BH$87,D32*3)</f>
        <v>0</v>
      </c>
      <c r="K32" s="8">
        <f>COUNTIF(Respostas!$BH$2:$BH$87,E32*3)</f>
        <v>2</v>
      </c>
      <c r="L32" s="8">
        <f>COUNTIF(Respostas!$BH$2:$BH$87,D32*4)</f>
        <v>5</v>
      </c>
      <c r="M32" s="8">
        <f>COUNTIF(Respostas!$BH$2:$BH$87,E32*4)</f>
        <v>0</v>
      </c>
      <c r="N32" s="8">
        <f>COUNTIF(Respostas!$BH$2:$BH$87,D32*5)</f>
        <v>2</v>
      </c>
      <c r="O32" s="8">
        <f>COUNTIF(Respostas!$BH$2:$BH$87,E32*5)</f>
        <v>1</v>
      </c>
      <c r="P32" s="8">
        <f t="shared" si="9"/>
        <v>13</v>
      </c>
      <c r="Q32" s="8">
        <f t="shared" si="9"/>
        <v>4</v>
      </c>
      <c r="R32" s="28">
        <f t="shared" si="10"/>
        <v>2.8461538461538463</v>
      </c>
      <c r="S32" s="28">
        <f t="shared" si="10"/>
        <v>3</v>
      </c>
    </row>
    <row r="33" spans="2:20" x14ac:dyDescent="0.25">
      <c r="B33" s="8">
        <v>4</v>
      </c>
      <c r="C33" s="9" t="s">
        <v>86</v>
      </c>
      <c r="D33" s="18">
        <v>10001</v>
      </c>
      <c r="E33" s="8">
        <f t="shared" si="8"/>
        <v>110011</v>
      </c>
      <c r="F33" s="8">
        <f>COUNTIF(Respostas!$BH$2:$BH$87,D33*1)</f>
        <v>0</v>
      </c>
      <c r="G33" s="8">
        <f>COUNTIF(Respostas!$BH$2:$BH$87,E33*1)</f>
        <v>3</v>
      </c>
      <c r="H33" s="8">
        <f>COUNTIF(Respostas!$BH$2:$BH$87,D33*2)</f>
        <v>0</v>
      </c>
      <c r="I33" s="8">
        <f>COUNTIF(Respostas!$BH$2:$BH$87,E33*2)</f>
        <v>2</v>
      </c>
      <c r="J33" s="8">
        <f>COUNTIF(Respostas!$BH$2:$BH$87,D33*3)</f>
        <v>0</v>
      </c>
      <c r="K33" s="8">
        <f>COUNTIF(Respostas!$BH$2:$BH$87,E33*3)</f>
        <v>1</v>
      </c>
      <c r="L33" s="8">
        <f>COUNTIF(Respostas!$BH$2:$BH$87,D33*4)</f>
        <v>0</v>
      </c>
      <c r="M33" s="8">
        <f>COUNTIF(Respostas!$BH$2:$BH$87,E33*4)</f>
        <v>7</v>
      </c>
      <c r="N33" s="8">
        <f>COUNTIF(Respostas!$BH$2:$BH$87,D33*5)</f>
        <v>0</v>
      </c>
      <c r="O33" s="8">
        <f>COUNTIF(Respostas!$BH$2:$BH$87,E33*5)</f>
        <v>0</v>
      </c>
      <c r="P33" s="8">
        <f t="shared" si="9"/>
        <v>0</v>
      </c>
      <c r="Q33" s="8">
        <f t="shared" si="9"/>
        <v>13</v>
      </c>
      <c r="R33" s="28">
        <f t="shared" si="10"/>
        <v>0</v>
      </c>
      <c r="S33" s="28">
        <f t="shared" si="10"/>
        <v>2.9230769230769229</v>
      </c>
    </row>
    <row r="34" spans="2:20" x14ac:dyDescent="0.25">
      <c r="B34" s="8">
        <v>5</v>
      </c>
      <c r="C34" s="17" t="s">
        <v>68</v>
      </c>
      <c r="D34" s="19">
        <v>100001</v>
      </c>
      <c r="E34" s="8">
        <f t="shared" si="8"/>
        <v>1100011</v>
      </c>
      <c r="F34" s="8">
        <f>COUNTIF(Respostas!$BH$2:$BH$87,D34*1)</f>
        <v>0</v>
      </c>
      <c r="G34" s="8">
        <f>COUNTIF(Respostas!$BH$2:$BH$87,E34*1)</f>
        <v>0</v>
      </c>
      <c r="H34" s="8">
        <f>COUNTIF(Respostas!$BH$2:$BH$87,D34*2)</f>
        <v>1</v>
      </c>
      <c r="I34" s="8">
        <f>COUNTIF(Respostas!$BH$2:$BH$87,E34*2)</f>
        <v>1</v>
      </c>
      <c r="J34" s="8">
        <f>COUNTIF(Respostas!$BH$2:$BH$87,D34*3)</f>
        <v>1</v>
      </c>
      <c r="K34" s="8">
        <f>COUNTIF(Respostas!$BH$2:$BH$87,E34*3)</f>
        <v>0</v>
      </c>
      <c r="L34" s="8">
        <f>COUNTIF(Respostas!$BH$2:$BH$87,D34*4)</f>
        <v>3</v>
      </c>
      <c r="M34" s="8">
        <f>COUNTIF(Respostas!$BH$2:$BH$87,E34*4)</f>
        <v>5</v>
      </c>
      <c r="N34" s="8">
        <f>COUNTIF(Respostas!$BH$2:$BH$87,D34*5)</f>
        <v>4</v>
      </c>
      <c r="O34" s="8">
        <f>COUNTIF(Respostas!$BH$2:$BH$87,E34*5)</f>
        <v>1</v>
      </c>
      <c r="P34" s="8">
        <f t="shared" si="9"/>
        <v>9</v>
      </c>
      <c r="Q34" s="8">
        <f t="shared" si="9"/>
        <v>7</v>
      </c>
      <c r="R34" s="28">
        <f t="shared" si="10"/>
        <v>4.1111111111111107</v>
      </c>
      <c r="S34" s="28">
        <f t="shared" si="10"/>
        <v>3.8571428571428572</v>
      </c>
    </row>
    <row r="35" spans="2:20" x14ac:dyDescent="0.25">
      <c r="B35" s="8">
        <v>6</v>
      </c>
      <c r="C35" s="9" t="s">
        <v>81</v>
      </c>
      <c r="D35" s="18">
        <v>1000001</v>
      </c>
      <c r="E35" s="8">
        <f t="shared" si="8"/>
        <v>11000011</v>
      </c>
      <c r="F35" s="8">
        <f>COUNTIF(Respostas!$BH$2:$BH$87,D35*1)</f>
        <v>0</v>
      </c>
      <c r="G35" s="8">
        <f>COUNTIF(Respostas!$BH$2:$BH$87,E35*1)</f>
        <v>2</v>
      </c>
      <c r="H35" s="8">
        <f>COUNTIF(Respostas!$BH$2:$BH$87,D35*2)</f>
        <v>0</v>
      </c>
      <c r="I35" s="8">
        <f>COUNTIF(Respostas!$BH$2:$BH$87,E35*2)</f>
        <v>0</v>
      </c>
      <c r="J35" s="8">
        <f>COUNTIF(Respostas!$BH$2:$BH$87,D35*3)</f>
        <v>1</v>
      </c>
      <c r="K35" s="8">
        <f>COUNTIF(Respostas!$BH$2:$BH$87,E35*3)</f>
        <v>0</v>
      </c>
      <c r="L35" s="8">
        <f>COUNTIF(Respostas!$BH$2:$BH$87,D35*4)</f>
        <v>1</v>
      </c>
      <c r="M35" s="8">
        <f>COUNTIF(Respostas!$BH$2:$BH$87,E35*4)</f>
        <v>1</v>
      </c>
      <c r="N35" s="8">
        <f>COUNTIF(Respostas!$BH$2:$BH$87,D35*5)</f>
        <v>5</v>
      </c>
      <c r="O35" s="8">
        <f>COUNTIF(Respostas!$BH$2:$BH$87,E35*5)</f>
        <v>2</v>
      </c>
      <c r="P35" s="8">
        <f t="shared" si="9"/>
        <v>7</v>
      </c>
      <c r="Q35" s="8">
        <f t="shared" si="9"/>
        <v>5</v>
      </c>
      <c r="R35" s="28">
        <f t="shared" si="10"/>
        <v>4.5714285714285712</v>
      </c>
      <c r="S35" s="28">
        <f t="shared" si="10"/>
        <v>3.2</v>
      </c>
    </row>
    <row r="36" spans="2:20" x14ac:dyDescent="0.25">
      <c r="B36" s="8">
        <v>7</v>
      </c>
      <c r="C36" s="9" t="s">
        <v>82</v>
      </c>
      <c r="D36" s="18">
        <v>100000001</v>
      </c>
      <c r="E36" s="8">
        <f t="shared" si="8"/>
        <v>1100000011</v>
      </c>
      <c r="F36" s="8">
        <f>COUNTIF(Respostas!$BH$2:$BH$87,D36*1)</f>
        <v>1</v>
      </c>
      <c r="G36" s="8">
        <f>COUNTIF(Respostas!$BH$2:$BH$87,E36*1)</f>
        <v>0</v>
      </c>
      <c r="H36" s="8">
        <f>COUNTIF(Respostas!$BH$2:$BH$87,D36*2)</f>
        <v>0</v>
      </c>
      <c r="I36" s="8">
        <f>COUNTIF(Respostas!$BH$2:$BH$87,E36*2)</f>
        <v>1</v>
      </c>
      <c r="J36" s="8">
        <f>COUNTIF(Respostas!$BH$2:$BH$87,D36*3)</f>
        <v>0</v>
      </c>
      <c r="K36" s="8">
        <f>COUNTIF(Respostas!$BH$2:$BH$87,E36*3)</f>
        <v>1</v>
      </c>
      <c r="L36" s="8">
        <f>COUNTIF(Respostas!$BH$2:$BH$87,D36*4)</f>
        <v>5</v>
      </c>
      <c r="M36" s="8">
        <f>COUNTIF(Respostas!$BH$2:$BH$87,E36*4)</f>
        <v>2</v>
      </c>
      <c r="N36" s="8">
        <f>COUNTIF(Respostas!$BH$2:$BH$87,D36*5)</f>
        <v>2</v>
      </c>
      <c r="O36" s="8">
        <f>COUNTIF(Respostas!$BH$2:$BH$87,E36*5)</f>
        <v>1</v>
      </c>
      <c r="P36" s="8">
        <f t="shared" si="9"/>
        <v>8</v>
      </c>
      <c r="Q36" s="8">
        <f t="shared" si="9"/>
        <v>5</v>
      </c>
      <c r="R36" s="28">
        <f t="shared" si="10"/>
        <v>3.875</v>
      </c>
      <c r="S36" s="28">
        <f t="shared" si="10"/>
        <v>3.6</v>
      </c>
    </row>
    <row r="37" spans="2:20" x14ac:dyDescent="0.25">
      <c r="F37" s="14">
        <f>SUM(F30:F36)</f>
        <v>9</v>
      </c>
      <c r="G37" s="14">
        <f t="shared" ref="G37:Q37" si="11">SUM(G30:G36)</f>
        <v>6</v>
      </c>
      <c r="H37" s="14">
        <f t="shared" si="11"/>
        <v>2</v>
      </c>
      <c r="I37" s="14">
        <f t="shared" si="11"/>
        <v>6</v>
      </c>
      <c r="J37" s="14">
        <f t="shared" si="11"/>
        <v>4</v>
      </c>
      <c r="K37" s="14">
        <f t="shared" si="11"/>
        <v>4</v>
      </c>
      <c r="L37" s="14">
        <f t="shared" si="11"/>
        <v>16</v>
      </c>
      <c r="M37" s="14">
        <f t="shared" si="11"/>
        <v>18</v>
      </c>
      <c r="N37" s="14">
        <f t="shared" si="11"/>
        <v>15</v>
      </c>
      <c r="O37" s="14">
        <f t="shared" si="11"/>
        <v>6</v>
      </c>
      <c r="P37" s="14">
        <f t="shared" si="11"/>
        <v>46</v>
      </c>
      <c r="Q37" s="14">
        <f t="shared" si="11"/>
        <v>40</v>
      </c>
      <c r="R37" s="37">
        <f>AVERAGE(R30:R36)</f>
        <v>3.1767181231466948</v>
      </c>
      <c r="S37" s="37">
        <f>AVERAGE(S30:S36)</f>
        <v>3.2614599686028258</v>
      </c>
      <c r="T37" s="27">
        <f>SUM(F37:O37)</f>
        <v>86</v>
      </c>
    </row>
    <row r="39" spans="2:20" x14ac:dyDescent="0.25">
      <c r="B39" s="44" t="s">
        <v>89</v>
      </c>
      <c r="C39" s="45" t="s">
        <v>129</v>
      </c>
      <c r="D39" s="46"/>
      <c r="E39" s="46"/>
      <c r="F39" s="41" t="s">
        <v>75</v>
      </c>
      <c r="G39" s="41"/>
      <c r="H39" s="41" t="s">
        <v>80</v>
      </c>
      <c r="I39" s="41"/>
      <c r="J39" s="41" t="s">
        <v>74</v>
      </c>
      <c r="K39" s="41"/>
      <c r="L39" s="41" t="s">
        <v>73</v>
      </c>
      <c r="M39" s="41"/>
      <c r="N39" s="41" t="s">
        <v>102</v>
      </c>
      <c r="O39" s="41"/>
      <c r="P39" s="41" t="s">
        <v>123</v>
      </c>
      <c r="Q39" s="41"/>
      <c r="R39" s="41" t="s">
        <v>124</v>
      </c>
      <c r="S39" s="41"/>
    </row>
    <row r="40" spans="2:20" x14ac:dyDescent="0.25">
      <c r="B40" s="44"/>
      <c r="C40" s="45"/>
      <c r="D40" s="46"/>
      <c r="E40" s="46"/>
      <c r="F40" s="11" t="s">
        <v>91</v>
      </c>
      <c r="G40" s="11" t="s">
        <v>92</v>
      </c>
      <c r="H40" s="11" t="s">
        <v>91</v>
      </c>
      <c r="I40" s="11" t="s">
        <v>92</v>
      </c>
      <c r="J40" s="11" t="s">
        <v>91</v>
      </c>
      <c r="K40" s="11" t="s">
        <v>92</v>
      </c>
      <c r="L40" s="11" t="s">
        <v>91</v>
      </c>
      <c r="M40" s="11" t="s">
        <v>92</v>
      </c>
      <c r="N40" s="11" t="s">
        <v>91</v>
      </c>
      <c r="O40" s="11" t="s">
        <v>92</v>
      </c>
      <c r="P40" s="11" t="s">
        <v>91</v>
      </c>
      <c r="Q40" s="11" t="s">
        <v>92</v>
      </c>
      <c r="R40" s="11" t="s">
        <v>91</v>
      </c>
      <c r="S40" s="11" t="s">
        <v>92</v>
      </c>
    </row>
    <row r="41" spans="2:20" x14ac:dyDescent="0.25">
      <c r="B41" s="8">
        <v>1</v>
      </c>
      <c r="C41" s="12" t="s">
        <v>84</v>
      </c>
      <c r="D41" s="8">
        <v>1</v>
      </c>
      <c r="E41" s="8">
        <f>D41*11</f>
        <v>11</v>
      </c>
      <c r="F41" s="8">
        <f>COUNTIF(Respostas!$BJ$2:$BJ$87,D41*1)</f>
        <v>3</v>
      </c>
      <c r="G41" s="8">
        <f>COUNTIF(Respostas!$BJ$2:$BJ$87,E41*1)</f>
        <v>0</v>
      </c>
      <c r="H41" s="8">
        <f>COUNTIF(Respostas!$BJ$2:$BJ$87,D41*2)</f>
        <v>0</v>
      </c>
      <c r="I41" s="8">
        <f>COUNTIF(Respostas!$BJ$2:$BJ$87,E41*2)</f>
        <v>0</v>
      </c>
      <c r="J41" s="8">
        <f>COUNTIF(Respostas!$BJ$2:$BJ$87,D41*3)</f>
        <v>1</v>
      </c>
      <c r="K41" s="8">
        <f>COUNTIF(Respostas!$BJ$2:$BJ$87,E41*3)</f>
        <v>0</v>
      </c>
      <c r="L41" s="8">
        <f>COUNTIF(Respostas!$BJ$2:$BJ$87,D41*4)</f>
        <v>2</v>
      </c>
      <c r="M41" s="8">
        <f>COUNTIF(Respostas!$BJ$2:$BJ$87,E41*4)</f>
        <v>3</v>
      </c>
      <c r="N41" s="8">
        <f>COUNTIF(Respostas!$BJ$2:$BJ$87,D41*5)</f>
        <v>0</v>
      </c>
      <c r="O41" s="8">
        <f>COUNTIF(Respostas!$BJ$2:$BJ$87,E41*5)</f>
        <v>1</v>
      </c>
      <c r="P41" s="8">
        <f>F41+H41+J41+L41+N41</f>
        <v>6</v>
      </c>
      <c r="Q41" s="8">
        <f>G41+I41+K41+M41+O41</f>
        <v>4</v>
      </c>
      <c r="R41" s="28">
        <f>IFERROR(((F41*1)+(H41*2)+(J41*3)+(L41*4)+(N41*5))/P41,0)</f>
        <v>2.3333333333333335</v>
      </c>
      <c r="S41" s="28">
        <f>IFERROR(((G41*1)+(I41*2)+(K41*3)+(M41*4)+(O41*5))/Q41,0)</f>
        <v>4.25</v>
      </c>
    </row>
    <row r="42" spans="2:20" x14ac:dyDescent="0.25">
      <c r="B42" s="8">
        <v>2</v>
      </c>
      <c r="C42" s="9" t="s">
        <v>83</v>
      </c>
      <c r="D42" s="18">
        <v>101</v>
      </c>
      <c r="E42" s="8">
        <f t="shared" ref="E42:E47" si="12">D42*11</f>
        <v>1111</v>
      </c>
      <c r="F42" s="8">
        <f>COUNTIF(Respostas!$BJ$2:$BJ$87,D42*1)</f>
        <v>0</v>
      </c>
      <c r="G42" s="8">
        <f>COUNTIF(Respostas!$BJ$2:$BJ$87,E42*1)</f>
        <v>0</v>
      </c>
      <c r="H42" s="8">
        <f>COUNTIF(Respostas!$BJ$2:$BJ$87,D42*2)</f>
        <v>0</v>
      </c>
      <c r="I42" s="8">
        <f>COUNTIF(Respostas!$BJ$2:$BJ$87,E42*2)</f>
        <v>1</v>
      </c>
      <c r="J42" s="8">
        <f>COUNTIF(Respostas!$BJ$2:$BJ$87,D42*3)</f>
        <v>0</v>
      </c>
      <c r="K42" s="8">
        <f>COUNTIF(Respostas!$BJ$2:$BJ$87,E42*3)</f>
        <v>1</v>
      </c>
      <c r="L42" s="8">
        <f>COUNTIF(Respostas!$BJ$2:$BJ$87,D42*4)</f>
        <v>1</v>
      </c>
      <c r="M42" s="8">
        <f>COUNTIF(Respostas!$BJ$2:$BJ$87,E42*4)</f>
        <v>0</v>
      </c>
      <c r="N42" s="8">
        <f>COUNTIF(Respostas!$BJ$2:$BJ$87,D42*5)</f>
        <v>2</v>
      </c>
      <c r="O42" s="8">
        <f>COUNTIF(Respostas!$BJ$2:$BJ$87,E42*5)</f>
        <v>0</v>
      </c>
      <c r="P42" s="8">
        <f t="shared" ref="P42:Q47" si="13">F42+H42+J42+L42+N42</f>
        <v>3</v>
      </c>
      <c r="Q42" s="8">
        <f t="shared" si="13"/>
        <v>2</v>
      </c>
      <c r="R42" s="28">
        <f t="shared" ref="R42:S47" si="14">IFERROR(((F42*1)+(H42*2)+(J42*3)+(L42*4)+(N42*5))/P42,0)</f>
        <v>4.666666666666667</v>
      </c>
      <c r="S42" s="28">
        <f t="shared" si="14"/>
        <v>2.5</v>
      </c>
    </row>
    <row r="43" spans="2:20" x14ac:dyDescent="0.25">
      <c r="B43" s="8">
        <v>3</v>
      </c>
      <c r="C43" s="9" t="s">
        <v>78</v>
      </c>
      <c r="D43" s="18">
        <v>1001</v>
      </c>
      <c r="E43" s="8">
        <f t="shared" si="12"/>
        <v>11011</v>
      </c>
      <c r="F43" s="8">
        <f>COUNTIF(Respostas!$BJ$2:$BJ$87,D43*1)</f>
        <v>6</v>
      </c>
      <c r="G43" s="8">
        <f>COUNTIF(Respostas!$BJ$2:$BJ$87,E43*1)</f>
        <v>1</v>
      </c>
      <c r="H43" s="8">
        <f>COUNTIF(Respostas!$BJ$2:$BJ$87,D43*2)</f>
        <v>1</v>
      </c>
      <c r="I43" s="8">
        <f>COUNTIF(Respostas!$BJ$2:$BJ$87,E43*2)</f>
        <v>0</v>
      </c>
      <c r="J43" s="8">
        <f>COUNTIF(Respostas!$BJ$2:$BJ$87,D43*3)</f>
        <v>0</v>
      </c>
      <c r="K43" s="8">
        <f>COUNTIF(Respostas!$BJ$2:$BJ$87,E43*3)</f>
        <v>1</v>
      </c>
      <c r="L43" s="8">
        <f>COUNTIF(Respostas!$BJ$2:$BJ$87,D43*4)</f>
        <v>4</v>
      </c>
      <c r="M43" s="8">
        <f>COUNTIF(Respostas!$BJ$2:$BJ$87,E43*4)</f>
        <v>1</v>
      </c>
      <c r="N43" s="8">
        <f>COUNTIF(Respostas!$BJ$2:$BJ$87,D43*5)</f>
        <v>2</v>
      </c>
      <c r="O43" s="8">
        <f>COUNTIF(Respostas!$BJ$2:$BJ$87,E43*5)</f>
        <v>1</v>
      </c>
      <c r="P43" s="8">
        <f t="shared" si="13"/>
        <v>13</v>
      </c>
      <c r="Q43" s="8">
        <f t="shared" si="13"/>
        <v>4</v>
      </c>
      <c r="R43" s="28">
        <f t="shared" si="14"/>
        <v>2.6153846153846154</v>
      </c>
      <c r="S43" s="28">
        <f t="shared" si="14"/>
        <v>3.25</v>
      </c>
    </row>
    <row r="44" spans="2:20" x14ac:dyDescent="0.25">
      <c r="B44" s="8">
        <v>4</v>
      </c>
      <c r="C44" s="9" t="s">
        <v>86</v>
      </c>
      <c r="D44" s="18">
        <v>10001</v>
      </c>
      <c r="E44" s="8">
        <f t="shared" si="12"/>
        <v>110011</v>
      </c>
      <c r="F44" s="8">
        <f>COUNTIF(Respostas!$BJ$2:$BJ$87,D44*1)</f>
        <v>0</v>
      </c>
      <c r="G44" s="8">
        <f>COUNTIF(Respostas!$BJ$2:$BJ$87,E44*1)</f>
        <v>4</v>
      </c>
      <c r="H44" s="8">
        <f>COUNTIF(Respostas!$BJ$2:$BJ$87,D44*2)</f>
        <v>0</v>
      </c>
      <c r="I44" s="8">
        <f>COUNTIF(Respostas!$BJ$2:$BJ$87,E44*2)</f>
        <v>0</v>
      </c>
      <c r="J44" s="8">
        <f>COUNTIF(Respostas!$BJ$2:$BJ$87,D44*3)</f>
        <v>0</v>
      </c>
      <c r="K44" s="8">
        <f>COUNTIF(Respostas!$BJ$2:$BJ$87,E44*3)</f>
        <v>1</v>
      </c>
      <c r="L44" s="8">
        <f>COUNTIF(Respostas!$BJ$2:$BJ$87,D44*4)</f>
        <v>0</v>
      </c>
      <c r="M44" s="8">
        <f>COUNTIF(Respostas!$BJ$2:$BJ$87,E44*4)</f>
        <v>8</v>
      </c>
      <c r="N44" s="8">
        <f>COUNTIF(Respostas!$BJ$2:$BJ$87,D44*5)</f>
        <v>0</v>
      </c>
      <c r="O44" s="8">
        <f>COUNTIF(Respostas!$BJ$2:$BJ$87,E44*5)</f>
        <v>0</v>
      </c>
      <c r="P44" s="8">
        <f t="shared" si="13"/>
        <v>0</v>
      </c>
      <c r="Q44" s="8">
        <f t="shared" si="13"/>
        <v>13</v>
      </c>
      <c r="R44" s="28">
        <f t="shared" si="14"/>
        <v>0</v>
      </c>
      <c r="S44" s="28">
        <f t="shared" si="14"/>
        <v>3</v>
      </c>
    </row>
    <row r="45" spans="2:20" x14ac:dyDescent="0.25">
      <c r="B45" s="8">
        <v>5</v>
      </c>
      <c r="C45" s="17" t="s">
        <v>68</v>
      </c>
      <c r="D45" s="19">
        <v>100001</v>
      </c>
      <c r="E45" s="8">
        <f t="shared" si="12"/>
        <v>1100011</v>
      </c>
      <c r="F45" s="8">
        <f>COUNTIF(Respostas!$BJ$2:$BJ$87,D45*1)</f>
        <v>0</v>
      </c>
      <c r="G45" s="8">
        <f>COUNTIF(Respostas!$BJ$2:$BJ$87,E45*1)</f>
        <v>0</v>
      </c>
      <c r="H45" s="8">
        <f>COUNTIF(Respostas!$BJ$2:$BJ$87,D45*2)</f>
        <v>0</v>
      </c>
      <c r="I45" s="8">
        <f>COUNTIF(Respostas!$BJ$2:$BJ$87,E45*2)</f>
        <v>1</v>
      </c>
      <c r="J45" s="8">
        <f>COUNTIF(Respostas!$BJ$2:$BJ$87,D45*3)</f>
        <v>2</v>
      </c>
      <c r="K45" s="8">
        <f>COUNTIF(Respostas!$BJ$2:$BJ$87,E45*3)</f>
        <v>0</v>
      </c>
      <c r="L45" s="8">
        <f>COUNTIF(Respostas!$BJ$2:$BJ$87,D45*4)</f>
        <v>2</v>
      </c>
      <c r="M45" s="8">
        <f>COUNTIF(Respostas!$BJ$2:$BJ$87,E45*4)</f>
        <v>4</v>
      </c>
      <c r="N45" s="8">
        <f>COUNTIF(Respostas!$BJ$2:$BJ$87,D45*5)</f>
        <v>5</v>
      </c>
      <c r="O45" s="8">
        <f>COUNTIF(Respostas!$BJ$2:$BJ$87,E45*5)</f>
        <v>2</v>
      </c>
      <c r="P45" s="8">
        <f t="shared" si="13"/>
        <v>9</v>
      </c>
      <c r="Q45" s="8">
        <f t="shared" si="13"/>
        <v>7</v>
      </c>
      <c r="R45" s="28">
        <f t="shared" si="14"/>
        <v>4.333333333333333</v>
      </c>
      <c r="S45" s="28">
        <f t="shared" si="14"/>
        <v>4</v>
      </c>
    </row>
    <row r="46" spans="2:20" x14ac:dyDescent="0.25">
      <c r="B46" s="8">
        <v>6</v>
      </c>
      <c r="C46" s="9" t="s">
        <v>81</v>
      </c>
      <c r="D46" s="18">
        <v>1000001</v>
      </c>
      <c r="E46" s="8">
        <f t="shared" si="12"/>
        <v>11000011</v>
      </c>
      <c r="F46" s="8">
        <f>COUNTIF(Respostas!$BJ$2:$BJ$87,D46*1)</f>
        <v>0</v>
      </c>
      <c r="G46" s="8">
        <f>COUNTIF(Respostas!$BJ$2:$BJ$87,E46*1)</f>
        <v>2</v>
      </c>
      <c r="H46" s="8">
        <f>COUNTIF(Respostas!$BJ$2:$BJ$87,D46*2)</f>
        <v>0</v>
      </c>
      <c r="I46" s="8">
        <f>COUNTIF(Respostas!$BJ$2:$BJ$87,E46*2)</f>
        <v>0</v>
      </c>
      <c r="J46" s="8">
        <f>COUNTIF(Respostas!$BJ$2:$BJ$87,D46*3)</f>
        <v>2</v>
      </c>
      <c r="K46" s="8">
        <f>COUNTIF(Respostas!$BJ$2:$BJ$87,E46*3)</f>
        <v>0</v>
      </c>
      <c r="L46" s="8">
        <f>COUNTIF(Respostas!$BJ$2:$BJ$87,D46*4)</f>
        <v>2</v>
      </c>
      <c r="M46" s="8">
        <f>COUNTIF(Respostas!$BJ$2:$BJ$87,E46*4)</f>
        <v>1</v>
      </c>
      <c r="N46" s="8">
        <f>COUNTIF(Respostas!$BJ$2:$BJ$87,D46*5)</f>
        <v>3</v>
      </c>
      <c r="O46" s="8">
        <f>COUNTIF(Respostas!$BJ$2:$BJ$87,E46*5)</f>
        <v>2</v>
      </c>
      <c r="P46" s="8">
        <f t="shared" si="13"/>
        <v>7</v>
      </c>
      <c r="Q46" s="8">
        <f t="shared" si="13"/>
        <v>5</v>
      </c>
      <c r="R46" s="28">
        <f t="shared" si="14"/>
        <v>4.1428571428571432</v>
      </c>
      <c r="S46" s="28">
        <f t="shared" si="14"/>
        <v>3.2</v>
      </c>
    </row>
    <row r="47" spans="2:20" x14ac:dyDescent="0.25">
      <c r="B47" s="8">
        <v>7</v>
      </c>
      <c r="C47" s="9" t="s">
        <v>82</v>
      </c>
      <c r="D47" s="18">
        <v>100000001</v>
      </c>
      <c r="E47" s="8">
        <f t="shared" si="12"/>
        <v>1100000011</v>
      </c>
      <c r="F47" s="8">
        <f>COUNTIF(Respostas!$BJ$2:$BJ$87,D47*1)</f>
        <v>1</v>
      </c>
      <c r="G47" s="8">
        <f>COUNTIF(Respostas!$BJ$2:$BJ$87,E47*1)</f>
        <v>0</v>
      </c>
      <c r="H47" s="8">
        <f>COUNTIF(Respostas!$BJ$2:$BJ$87,D47*2)</f>
        <v>0</v>
      </c>
      <c r="I47" s="8">
        <f>COUNTIF(Respostas!$BJ$2:$BJ$87,E47*2)</f>
        <v>1</v>
      </c>
      <c r="J47" s="8">
        <f>COUNTIF(Respostas!$BJ$2:$BJ$87,D47*3)</f>
        <v>0</v>
      </c>
      <c r="K47" s="8">
        <f>COUNTIF(Respostas!$BJ$2:$BJ$87,E47*3)</f>
        <v>0</v>
      </c>
      <c r="L47" s="8">
        <f>COUNTIF(Respostas!$BJ$2:$BJ$87,D47*4)</f>
        <v>5</v>
      </c>
      <c r="M47" s="8">
        <f>COUNTIF(Respostas!$BJ$2:$BJ$87,E47*4)</f>
        <v>3</v>
      </c>
      <c r="N47" s="8">
        <f>COUNTIF(Respostas!$BJ$2:$BJ$87,D47*5)</f>
        <v>2</v>
      </c>
      <c r="O47" s="8">
        <f>COUNTIF(Respostas!$BJ$2:$BJ$87,E47*5)</f>
        <v>1</v>
      </c>
      <c r="P47" s="8">
        <f t="shared" si="13"/>
        <v>8</v>
      </c>
      <c r="Q47" s="8">
        <f t="shared" si="13"/>
        <v>5</v>
      </c>
      <c r="R47" s="28">
        <f t="shared" si="14"/>
        <v>3.875</v>
      </c>
      <c r="S47" s="28">
        <f t="shared" si="14"/>
        <v>3.8</v>
      </c>
    </row>
    <row r="48" spans="2:20" x14ac:dyDescent="0.25">
      <c r="F48" s="14">
        <f>SUM(F41:F47)</f>
        <v>10</v>
      </c>
      <c r="G48" s="14">
        <f t="shared" ref="G48:Q48" si="15">SUM(G41:G47)</f>
        <v>7</v>
      </c>
      <c r="H48" s="14">
        <f t="shared" si="15"/>
        <v>1</v>
      </c>
      <c r="I48" s="14">
        <f t="shared" si="15"/>
        <v>3</v>
      </c>
      <c r="J48" s="14">
        <f t="shared" si="15"/>
        <v>5</v>
      </c>
      <c r="K48" s="14">
        <f t="shared" si="15"/>
        <v>3</v>
      </c>
      <c r="L48" s="14">
        <f t="shared" si="15"/>
        <v>16</v>
      </c>
      <c r="M48" s="14">
        <f t="shared" si="15"/>
        <v>20</v>
      </c>
      <c r="N48" s="14">
        <f t="shared" si="15"/>
        <v>14</v>
      </c>
      <c r="O48" s="14">
        <f t="shared" si="15"/>
        <v>7</v>
      </c>
      <c r="P48" s="14">
        <f t="shared" si="15"/>
        <v>46</v>
      </c>
      <c r="Q48" s="14">
        <f t="shared" si="15"/>
        <v>40</v>
      </c>
      <c r="R48" s="37">
        <f>AVERAGE(R41:R47)</f>
        <v>3.1380821559392986</v>
      </c>
      <c r="S48" s="37">
        <f>AVERAGE(S41:S47)</f>
        <v>3.4285714285714284</v>
      </c>
      <c r="T48" s="27">
        <f>SUM(F48:O48)</f>
        <v>86</v>
      </c>
    </row>
    <row r="50" spans="2:20" x14ac:dyDescent="0.25">
      <c r="B50" s="44" t="s">
        <v>89</v>
      </c>
      <c r="C50" s="45" t="s">
        <v>130</v>
      </c>
      <c r="D50" s="46"/>
      <c r="E50" s="46"/>
      <c r="F50" s="41" t="s">
        <v>75</v>
      </c>
      <c r="G50" s="41"/>
      <c r="H50" s="41" t="s">
        <v>80</v>
      </c>
      <c r="I50" s="41"/>
      <c r="J50" s="41" t="s">
        <v>74</v>
      </c>
      <c r="K50" s="41"/>
      <c r="L50" s="41" t="s">
        <v>73</v>
      </c>
      <c r="M50" s="41"/>
      <c r="N50" s="41" t="s">
        <v>102</v>
      </c>
      <c r="O50" s="41"/>
      <c r="P50" s="41" t="s">
        <v>123</v>
      </c>
      <c r="Q50" s="41"/>
      <c r="R50" s="41" t="s">
        <v>124</v>
      </c>
      <c r="S50" s="41"/>
    </row>
    <row r="51" spans="2:20" x14ac:dyDescent="0.25">
      <c r="B51" s="44"/>
      <c r="C51" s="45"/>
      <c r="D51" s="46"/>
      <c r="E51" s="46"/>
      <c r="F51" s="11" t="s">
        <v>91</v>
      </c>
      <c r="G51" s="11" t="s">
        <v>92</v>
      </c>
      <c r="H51" s="11" t="s">
        <v>91</v>
      </c>
      <c r="I51" s="11" t="s">
        <v>92</v>
      </c>
      <c r="J51" s="11" t="s">
        <v>91</v>
      </c>
      <c r="K51" s="11" t="s">
        <v>92</v>
      </c>
      <c r="L51" s="11" t="s">
        <v>91</v>
      </c>
      <c r="M51" s="11" t="s">
        <v>92</v>
      </c>
      <c r="N51" s="11" t="s">
        <v>91</v>
      </c>
      <c r="O51" s="11" t="s">
        <v>92</v>
      </c>
      <c r="P51" s="11" t="s">
        <v>91</v>
      </c>
      <c r="Q51" s="11" t="s">
        <v>92</v>
      </c>
      <c r="R51" s="11" t="s">
        <v>91</v>
      </c>
      <c r="S51" s="11" t="s">
        <v>92</v>
      </c>
    </row>
    <row r="52" spans="2:20" x14ac:dyDescent="0.25">
      <c r="B52" s="8">
        <v>1</v>
      </c>
      <c r="C52" s="12" t="s">
        <v>84</v>
      </c>
      <c r="D52" s="8">
        <v>1</v>
      </c>
      <c r="E52" s="8">
        <f>D52*11</f>
        <v>11</v>
      </c>
      <c r="F52" s="8">
        <f>COUNTIF(Respostas!$BL$2:$BL$87,D52*1)</f>
        <v>3</v>
      </c>
      <c r="G52" s="8">
        <f>COUNTIF(Respostas!$BL$2:$BL$87,E52*1)</f>
        <v>0</v>
      </c>
      <c r="H52" s="8">
        <f>COUNTIF(Respostas!$BL$2:$BL$87,D52*2)</f>
        <v>0</v>
      </c>
      <c r="I52" s="8">
        <f>COUNTIF(Respostas!$BL$2:$BL$87,E52*2)</f>
        <v>0</v>
      </c>
      <c r="J52" s="8">
        <f>COUNTIF(Respostas!$BL$2:$BL$87,D52*3)</f>
        <v>1</v>
      </c>
      <c r="K52" s="8">
        <f>COUNTIF(Respostas!$BL$2:$BL$87,E52*3)</f>
        <v>0</v>
      </c>
      <c r="L52" s="8">
        <f>COUNTIF(Respostas!$BL$2:$BL$87,D52*4)</f>
        <v>2</v>
      </c>
      <c r="M52" s="8">
        <f>COUNTIF(Respostas!$BL$2:$BL$87,E52*4)</f>
        <v>3</v>
      </c>
      <c r="N52" s="8">
        <f>COUNTIF(Respostas!$BL$2:$BL$87,D52*5)</f>
        <v>0</v>
      </c>
      <c r="O52" s="8">
        <f>COUNTIF(Respostas!$BL$2:$BL$87,E52*5)</f>
        <v>1</v>
      </c>
      <c r="P52" s="8">
        <f>F52+H52+J52+L52+N52</f>
        <v>6</v>
      </c>
      <c r="Q52" s="8">
        <f>G52+I52+K52+M52+O52</f>
        <v>4</v>
      </c>
      <c r="R52" s="28">
        <f>IFERROR(((F52*1)+(H52*2)+(J52*3)+(L52*4)+(N52*5))/P52,0)</f>
        <v>2.3333333333333335</v>
      </c>
      <c r="S52" s="28">
        <f>IFERROR(((G52*1)+(I52*2)+(K52*3)+(M52*4)+(O52*5))/Q52,0)</f>
        <v>4.25</v>
      </c>
    </row>
    <row r="53" spans="2:20" x14ac:dyDescent="0.25">
      <c r="B53" s="8">
        <v>2</v>
      </c>
      <c r="C53" s="9" t="s">
        <v>83</v>
      </c>
      <c r="D53" s="18">
        <v>101</v>
      </c>
      <c r="E53" s="8">
        <f t="shared" ref="E53:E58" si="16">D53*11</f>
        <v>1111</v>
      </c>
      <c r="F53" s="8">
        <f>COUNTIF(Respostas!$BL$2:$BL$87,D53*1)</f>
        <v>0</v>
      </c>
      <c r="G53" s="8">
        <f>COUNTIF(Respostas!$BL$2:$BL$87,E53*1)</f>
        <v>0</v>
      </c>
      <c r="H53" s="8">
        <f>COUNTIF(Respostas!$BL$2:$BL$87,D53*2)</f>
        <v>0</v>
      </c>
      <c r="I53" s="8">
        <f>COUNTIF(Respostas!$BL$2:$BL$87,E53*2)</f>
        <v>2</v>
      </c>
      <c r="J53" s="8">
        <f>COUNTIF(Respostas!$BL$2:$BL$87,D53*3)</f>
        <v>0</v>
      </c>
      <c r="K53" s="8">
        <f>COUNTIF(Respostas!$BL$2:$BL$87,E53*3)</f>
        <v>0</v>
      </c>
      <c r="L53" s="8">
        <f>COUNTIF(Respostas!$BL$2:$BL$87,D53*4)</f>
        <v>0</v>
      </c>
      <c r="M53" s="8">
        <f>COUNTIF(Respostas!$BL$2:$BL$87,E53*4)</f>
        <v>0</v>
      </c>
      <c r="N53" s="8">
        <f>COUNTIF(Respostas!$BL$2:$BL$87,D53*5)</f>
        <v>3</v>
      </c>
      <c r="O53" s="8">
        <f>COUNTIF(Respostas!$BL$2:$BL$87,E53*5)</f>
        <v>0</v>
      </c>
      <c r="P53" s="8">
        <f t="shared" ref="P53:Q58" si="17">F53+H53+J53+L53+N53</f>
        <v>3</v>
      </c>
      <c r="Q53" s="8">
        <f t="shared" si="17"/>
        <v>2</v>
      </c>
      <c r="R53" s="28">
        <f t="shared" ref="R53:S58" si="18">IFERROR(((F53*1)+(H53*2)+(J53*3)+(L53*4)+(N53*5))/P53,0)</f>
        <v>5</v>
      </c>
      <c r="S53" s="28">
        <f t="shared" si="18"/>
        <v>2</v>
      </c>
    </row>
    <row r="54" spans="2:20" x14ac:dyDescent="0.25">
      <c r="B54" s="8">
        <v>3</v>
      </c>
      <c r="C54" s="9" t="s">
        <v>78</v>
      </c>
      <c r="D54" s="18">
        <v>1001</v>
      </c>
      <c r="E54" s="8">
        <f t="shared" si="16"/>
        <v>11011</v>
      </c>
      <c r="F54" s="8">
        <f>COUNTIF(Respostas!$BL$2:$BL$87,D54*1)</f>
        <v>5</v>
      </c>
      <c r="G54" s="8">
        <f>COUNTIF(Respostas!$BL$2:$BL$87,E54*1)</f>
        <v>1</v>
      </c>
      <c r="H54" s="8">
        <f>COUNTIF(Respostas!$BL$2:$BL$87,D54*2)</f>
        <v>1</v>
      </c>
      <c r="I54" s="8">
        <f>COUNTIF(Respostas!$BL$2:$BL$87,E54*2)</f>
        <v>0</v>
      </c>
      <c r="J54" s="8">
        <f>COUNTIF(Respostas!$BL$2:$BL$87,D54*3)</f>
        <v>0</v>
      </c>
      <c r="K54" s="8">
        <f>COUNTIF(Respostas!$BL$2:$BL$87,E54*3)</f>
        <v>0</v>
      </c>
      <c r="L54" s="8">
        <f>COUNTIF(Respostas!$BL$2:$BL$87,D54*4)</f>
        <v>3</v>
      </c>
      <c r="M54" s="8">
        <f>COUNTIF(Respostas!$BL$2:$BL$87,E54*4)</f>
        <v>1</v>
      </c>
      <c r="N54" s="8">
        <f>COUNTIF(Respostas!$BL$2:$BL$87,D54*5)</f>
        <v>4</v>
      </c>
      <c r="O54" s="8">
        <f>COUNTIF(Respostas!$BL$2:$BL$87,E54*5)</f>
        <v>2</v>
      </c>
      <c r="P54" s="8">
        <f t="shared" si="17"/>
        <v>13</v>
      </c>
      <c r="Q54" s="8">
        <f t="shared" si="17"/>
        <v>4</v>
      </c>
      <c r="R54" s="28">
        <f t="shared" si="18"/>
        <v>3</v>
      </c>
      <c r="S54" s="28">
        <f t="shared" si="18"/>
        <v>3.75</v>
      </c>
    </row>
    <row r="55" spans="2:20" x14ac:dyDescent="0.25">
      <c r="B55" s="8">
        <v>4</v>
      </c>
      <c r="C55" s="9" t="s">
        <v>86</v>
      </c>
      <c r="D55" s="18">
        <v>10001</v>
      </c>
      <c r="E55" s="8">
        <f t="shared" si="16"/>
        <v>110011</v>
      </c>
      <c r="F55" s="8">
        <f>COUNTIF(Respostas!$BL$2:$BL$87,D55*1)</f>
        <v>0</v>
      </c>
      <c r="G55" s="8">
        <f>COUNTIF(Respostas!$BL$2:$BL$87,E55*1)</f>
        <v>3</v>
      </c>
      <c r="H55" s="8">
        <f>COUNTIF(Respostas!$BL$2:$BL$87,D55*2)</f>
        <v>0</v>
      </c>
      <c r="I55" s="8">
        <f>COUNTIF(Respostas!$BL$2:$BL$87,E55*2)</f>
        <v>0</v>
      </c>
      <c r="J55" s="8">
        <f>COUNTIF(Respostas!$BL$2:$BL$87,D55*3)</f>
        <v>0</v>
      </c>
      <c r="K55" s="8">
        <f>COUNTIF(Respostas!$BL$2:$BL$87,E55*3)</f>
        <v>2</v>
      </c>
      <c r="L55" s="8">
        <f>COUNTIF(Respostas!$BL$2:$BL$87,D55*4)</f>
        <v>0</v>
      </c>
      <c r="M55" s="8">
        <f>COUNTIF(Respostas!$BL$2:$BL$87,E55*4)</f>
        <v>7</v>
      </c>
      <c r="N55" s="8">
        <f>COUNTIF(Respostas!$BL$2:$BL$87,D55*5)</f>
        <v>0</v>
      </c>
      <c r="O55" s="8">
        <f>COUNTIF(Respostas!$BL$2:$BL$87,E55*5)</f>
        <v>1</v>
      </c>
      <c r="P55" s="8">
        <f t="shared" si="17"/>
        <v>0</v>
      </c>
      <c r="Q55" s="8">
        <f t="shared" si="17"/>
        <v>13</v>
      </c>
      <c r="R55" s="28">
        <f t="shared" si="18"/>
        <v>0</v>
      </c>
      <c r="S55" s="28">
        <f t="shared" si="18"/>
        <v>3.2307692307692308</v>
      </c>
    </row>
    <row r="56" spans="2:20" x14ac:dyDescent="0.25">
      <c r="B56" s="8">
        <v>5</v>
      </c>
      <c r="C56" s="17" t="s">
        <v>68</v>
      </c>
      <c r="D56" s="19">
        <v>100001</v>
      </c>
      <c r="E56" s="8">
        <f t="shared" si="16"/>
        <v>1100011</v>
      </c>
      <c r="F56" s="8">
        <f>COUNTIF(Respostas!$BL$2:$BL$87,D56*1)</f>
        <v>0</v>
      </c>
      <c r="G56" s="8">
        <f>COUNTIF(Respostas!$BL$2:$BL$87,E56*1)</f>
        <v>0</v>
      </c>
      <c r="H56" s="8">
        <f>COUNTIF(Respostas!$BL$2:$BL$87,D56*2)</f>
        <v>0</v>
      </c>
      <c r="I56" s="8">
        <f>COUNTIF(Respostas!$BL$2:$BL$87,E56*2)</f>
        <v>0</v>
      </c>
      <c r="J56" s="8">
        <f>COUNTIF(Respostas!$BL$2:$BL$87,D56*3)</f>
        <v>1</v>
      </c>
      <c r="K56" s="8">
        <f>COUNTIF(Respostas!$BL$2:$BL$87,E56*3)</f>
        <v>0</v>
      </c>
      <c r="L56" s="8">
        <f>COUNTIF(Respostas!$BL$2:$BL$87,D56*4)</f>
        <v>2</v>
      </c>
      <c r="M56" s="8">
        <f>COUNTIF(Respostas!$BL$2:$BL$87,E56*4)</f>
        <v>4</v>
      </c>
      <c r="N56" s="8">
        <f>COUNTIF(Respostas!$BL$2:$BL$87,D56*5)</f>
        <v>6</v>
      </c>
      <c r="O56" s="8">
        <f>COUNTIF(Respostas!$BL$2:$BL$87,E56*5)</f>
        <v>3</v>
      </c>
      <c r="P56" s="8">
        <f t="shared" si="17"/>
        <v>9</v>
      </c>
      <c r="Q56" s="8">
        <f t="shared" si="17"/>
        <v>7</v>
      </c>
      <c r="R56" s="28">
        <f t="shared" si="18"/>
        <v>4.5555555555555554</v>
      </c>
      <c r="S56" s="28">
        <f t="shared" si="18"/>
        <v>4.4285714285714288</v>
      </c>
    </row>
    <row r="57" spans="2:20" x14ac:dyDescent="0.25">
      <c r="B57" s="8">
        <v>6</v>
      </c>
      <c r="C57" s="9" t="s">
        <v>81</v>
      </c>
      <c r="D57" s="18">
        <v>1000001</v>
      </c>
      <c r="E57" s="8">
        <f t="shared" si="16"/>
        <v>11000011</v>
      </c>
      <c r="F57" s="8">
        <f>COUNTIF(Respostas!$BL$2:$BL$87,D57*1)</f>
        <v>0</v>
      </c>
      <c r="G57" s="8">
        <f>COUNTIF(Respostas!$BL$2:$BL$87,E57*1)</f>
        <v>2</v>
      </c>
      <c r="H57" s="8">
        <f>COUNTIF(Respostas!$BL$2:$BL$87,D57*2)</f>
        <v>0</v>
      </c>
      <c r="I57" s="8">
        <f>COUNTIF(Respostas!$BL$2:$BL$87,E57*2)</f>
        <v>0</v>
      </c>
      <c r="J57" s="8">
        <f>COUNTIF(Respostas!$BL$2:$BL$87,D57*3)</f>
        <v>1</v>
      </c>
      <c r="K57" s="8">
        <f>COUNTIF(Respostas!$BL$2:$BL$87,E57*3)</f>
        <v>0</v>
      </c>
      <c r="L57" s="8">
        <f>COUNTIF(Respostas!$BL$2:$BL$87,D57*4)</f>
        <v>1</v>
      </c>
      <c r="M57" s="8">
        <f>COUNTIF(Respostas!$BL$2:$BL$87,E57*4)</f>
        <v>1</v>
      </c>
      <c r="N57" s="8">
        <f>COUNTIF(Respostas!$BL$2:$BL$87,D57*5)</f>
        <v>5</v>
      </c>
      <c r="O57" s="8">
        <f>COUNTIF(Respostas!$BL$2:$BL$87,E57*5)</f>
        <v>2</v>
      </c>
      <c r="P57" s="8">
        <f t="shared" si="17"/>
        <v>7</v>
      </c>
      <c r="Q57" s="8">
        <f t="shared" si="17"/>
        <v>5</v>
      </c>
      <c r="R57" s="28">
        <f t="shared" si="18"/>
        <v>4.5714285714285712</v>
      </c>
      <c r="S57" s="28">
        <f t="shared" si="18"/>
        <v>3.2</v>
      </c>
    </row>
    <row r="58" spans="2:20" x14ac:dyDescent="0.25">
      <c r="B58" s="8">
        <v>7</v>
      </c>
      <c r="C58" s="9" t="s">
        <v>82</v>
      </c>
      <c r="D58" s="18">
        <v>100000001</v>
      </c>
      <c r="E58" s="8">
        <f t="shared" si="16"/>
        <v>1100000011</v>
      </c>
      <c r="F58" s="8">
        <f>COUNTIF(Respostas!$BL$2:$BL$87,D58*1)</f>
        <v>1</v>
      </c>
      <c r="G58" s="8">
        <f>COUNTIF(Respostas!$BL$2:$BL$87,E58*1)</f>
        <v>0</v>
      </c>
      <c r="H58" s="8">
        <f>COUNTIF(Respostas!$BL$2:$BL$87,D58*2)</f>
        <v>0</v>
      </c>
      <c r="I58" s="8">
        <f>COUNTIF(Respostas!$BL$2:$BL$87,E58*2)</f>
        <v>1</v>
      </c>
      <c r="J58" s="8">
        <f>COUNTIF(Respostas!$BL$2:$BL$87,D58*3)</f>
        <v>0</v>
      </c>
      <c r="K58" s="8">
        <f>COUNTIF(Respostas!$BL$2:$BL$87,E58*3)</f>
        <v>0</v>
      </c>
      <c r="L58" s="8">
        <f>COUNTIF(Respostas!$BL$2:$BL$87,D58*4)</f>
        <v>5</v>
      </c>
      <c r="M58" s="8">
        <f>COUNTIF(Respostas!$BL$2:$BL$87,E58*4)</f>
        <v>3</v>
      </c>
      <c r="N58" s="8">
        <f>COUNTIF(Respostas!$BL$2:$BL$87,D58*5)</f>
        <v>2</v>
      </c>
      <c r="O58" s="8">
        <f>COUNTIF(Respostas!$BL$2:$BL$87,E58*5)</f>
        <v>1</v>
      </c>
      <c r="P58" s="8">
        <f t="shared" si="17"/>
        <v>8</v>
      </c>
      <c r="Q58" s="8">
        <f t="shared" si="17"/>
        <v>5</v>
      </c>
      <c r="R58" s="28">
        <f t="shared" si="18"/>
        <v>3.875</v>
      </c>
      <c r="S58" s="28">
        <f t="shared" si="18"/>
        <v>3.8</v>
      </c>
    </row>
    <row r="59" spans="2:20" x14ac:dyDescent="0.25">
      <c r="F59" s="14">
        <f>SUM(F52:F58)</f>
        <v>9</v>
      </c>
      <c r="G59" s="14">
        <f t="shared" ref="G59:Q59" si="19">SUM(G52:G58)</f>
        <v>6</v>
      </c>
      <c r="H59" s="14">
        <f t="shared" si="19"/>
        <v>1</v>
      </c>
      <c r="I59" s="14">
        <f t="shared" si="19"/>
        <v>3</v>
      </c>
      <c r="J59" s="14">
        <f t="shared" si="19"/>
        <v>3</v>
      </c>
      <c r="K59" s="14">
        <f t="shared" si="19"/>
        <v>2</v>
      </c>
      <c r="L59" s="14">
        <f t="shared" si="19"/>
        <v>13</v>
      </c>
      <c r="M59" s="14">
        <f t="shared" si="19"/>
        <v>19</v>
      </c>
      <c r="N59" s="14">
        <f t="shared" si="19"/>
        <v>20</v>
      </c>
      <c r="O59" s="14">
        <f t="shared" si="19"/>
        <v>10</v>
      </c>
      <c r="P59" s="14">
        <f t="shared" si="19"/>
        <v>46</v>
      </c>
      <c r="Q59" s="14">
        <f t="shared" si="19"/>
        <v>40</v>
      </c>
      <c r="R59" s="37">
        <f>AVERAGE(R52:R58)</f>
        <v>3.3336167800453516</v>
      </c>
      <c r="S59" s="37">
        <f>AVERAGE(S52:S58)</f>
        <v>3.5227629513343794</v>
      </c>
      <c r="T59" s="27">
        <f>SUM(F59:O59)</f>
        <v>86</v>
      </c>
    </row>
    <row r="61" spans="2:20" x14ac:dyDescent="0.25">
      <c r="B61" s="44" t="s">
        <v>89</v>
      </c>
      <c r="C61" s="45" t="s">
        <v>131</v>
      </c>
      <c r="D61" s="46"/>
      <c r="E61" s="46"/>
      <c r="F61" s="41" t="s">
        <v>75</v>
      </c>
      <c r="G61" s="41"/>
      <c r="H61" s="41" t="s">
        <v>80</v>
      </c>
      <c r="I61" s="41"/>
      <c r="J61" s="41" t="s">
        <v>74</v>
      </c>
      <c r="K61" s="41"/>
      <c r="L61" s="41" t="s">
        <v>73</v>
      </c>
      <c r="M61" s="41"/>
      <c r="N61" s="41" t="s">
        <v>102</v>
      </c>
      <c r="O61" s="41"/>
      <c r="P61" s="41" t="s">
        <v>123</v>
      </c>
      <c r="Q61" s="41"/>
      <c r="R61" s="41" t="s">
        <v>124</v>
      </c>
      <c r="S61" s="41"/>
    </row>
    <row r="62" spans="2:20" x14ac:dyDescent="0.25">
      <c r="B62" s="44"/>
      <c r="C62" s="45"/>
      <c r="D62" s="46"/>
      <c r="E62" s="46"/>
      <c r="F62" s="11" t="s">
        <v>91</v>
      </c>
      <c r="G62" s="11" t="s">
        <v>92</v>
      </c>
      <c r="H62" s="11" t="s">
        <v>91</v>
      </c>
      <c r="I62" s="11" t="s">
        <v>92</v>
      </c>
      <c r="J62" s="11" t="s">
        <v>91</v>
      </c>
      <c r="K62" s="11" t="s">
        <v>92</v>
      </c>
      <c r="L62" s="11" t="s">
        <v>91</v>
      </c>
      <c r="M62" s="11" t="s">
        <v>92</v>
      </c>
      <c r="N62" s="11" t="s">
        <v>91</v>
      </c>
      <c r="O62" s="11" t="s">
        <v>92</v>
      </c>
      <c r="P62" s="11" t="s">
        <v>91</v>
      </c>
      <c r="Q62" s="11" t="s">
        <v>92</v>
      </c>
      <c r="R62" s="11" t="s">
        <v>91</v>
      </c>
      <c r="S62" s="11" t="s">
        <v>92</v>
      </c>
    </row>
    <row r="63" spans="2:20" x14ac:dyDescent="0.25">
      <c r="B63" s="8">
        <v>1</v>
      </c>
      <c r="C63" s="12" t="s">
        <v>84</v>
      </c>
      <c r="D63" s="8">
        <v>1</v>
      </c>
      <c r="E63" s="8">
        <f>D63*11</f>
        <v>11</v>
      </c>
      <c r="F63" s="8">
        <f>COUNTIF(Respostas!$BN$2:$BN$87,D63*1)</f>
        <v>3</v>
      </c>
      <c r="G63" s="8">
        <f>COUNTIF(Respostas!$BN$2:$BN$87,E63*1)</f>
        <v>0</v>
      </c>
      <c r="H63" s="8">
        <f>COUNTIF(Respostas!$BN$2:$BN$87,D63*2)</f>
        <v>0</v>
      </c>
      <c r="I63" s="8">
        <f>COUNTIF(Respostas!$BN$2:$BN$87,E63*2)</f>
        <v>0</v>
      </c>
      <c r="J63" s="8">
        <f>COUNTIF(Respostas!$BN$2:$BN$87,D63*3)</f>
        <v>3</v>
      </c>
      <c r="K63" s="8">
        <f>COUNTIF(Respostas!$BN$2:$BN$87,E63*3)</f>
        <v>0</v>
      </c>
      <c r="L63" s="8">
        <f>COUNTIF(Respostas!$BN$2:$BN$87,D63*4)</f>
        <v>0</v>
      </c>
      <c r="M63" s="8">
        <f>COUNTIF(Respostas!$BN$2:$BN$87,E63*4)</f>
        <v>3</v>
      </c>
      <c r="N63" s="8">
        <f>COUNTIF(Respostas!$BN$2:$BN$87,D63*5)</f>
        <v>0</v>
      </c>
      <c r="O63" s="8">
        <f>COUNTIF(Respostas!$BN$2:$BN$87,E63*5)</f>
        <v>1</v>
      </c>
      <c r="P63" s="8">
        <f>F63+H63+J63+L63+N63</f>
        <v>6</v>
      </c>
      <c r="Q63" s="8">
        <f>G63+I63+K63+M63+O63</f>
        <v>4</v>
      </c>
      <c r="R63" s="28">
        <f>IFERROR(((F63*1)+(H63*2)+(J63*3)+(L63*4)+(N63*5))/P63,0)</f>
        <v>2</v>
      </c>
      <c r="S63" s="28">
        <f>IFERROR(((G63*1)+(I63*2)+(K63*3)+(M63*4)+(O63*5))/Q63,0)</f>
        <v>4.25</v>
      </c>
    </row>
    <row r="64" spans="2:20" x14ac:dyDescent="0.25">
      <c r="B64" s="8">
        <v>2</v>
      </c>
      <c r="C64" s="9" t="s">
        <v>83</v>
      </c>
      <c r="D64" s="18">
        <v>101</v>
      </c>
      <c r="E64" s="8">
        <f t="shared" ref="E64:E69" si="20">D64*11</f>
        <v>1111</v>
      </c>
      <c r="F64" s="8">
        <f>COUNTIF(Respostas!$BN$2:$BN$87,D64*1)</f>
        <v>0</v>
      </c>
      <c r="G64" s="8">
        <f>COUNTIF(Respostas!$BN$2:$BN$87,E64*1)</f>
        <v>0</v>
      </c>
      <c r="H64" s="8">
        <f>COUNTIF(Respostas!$BN$2:$BN$87,D64*2)</f>
        <v>0</v>
      </c>
      <c r="I64" s="8">
        <f>COUNTIF(Respostas!$BN$2:$BN$87,E64*2)</f>
        <v>2</v>
      </c>
      <c r="J64" s="8">
        <f>COUNTIF(Respostas!$BN$2:$BN$87,D64*3)</f>
        <v>0</v>
      </c>
      <c r="K64" s="8">
        <f>COUNTIF(Respostas!$BN$2:$BN$87,E64*3)</f>
        <v>0</v>
      </c>
      <c r="L64" s="8">
        <f>COUNTIF(Respostas!$BN$2:$BN$87,D64*4)</f>
        <v>1</v>
      </c>
      <c r="M64" s="8">
        <f>COUNTIF(Respostas!$BN$2:$BN$87,E64*4)</f>
        <v>0</v>
      </c>
      <c r="N64" s="8">
        <f>COUNTIF(Respostas!$BN$2:$BN$87,D64*5)</f>
        <v>2</v>
      </c>
      <c r="O64" s="8">
        <f>COUNTIF(Respostas!$BN$2:$BN$87,E64*5)</f>
        <v>0</v>
      </c>
      <c r="P64" s="8">
        <f t="shared" ref="P64:Q69" si="21">F64+H64+J64+L64+N64</f>
        <v>3</v>
      </c>
      <c r="Q64" s="8">
        <f t="shared" si="21"/>
        <v>2</v>
      </c>
      <c r="R64" s="28">
        <f t="shared" ref="R64:S69" si="22">IFERROR(((F64*1)+(H64*2)+(J64*3)+(L64*4)+(N64*5))/P64,0)</f>
        <v>4.666666666666667</v>
      </c>
      <c r="S64" s="28">
        <f t="shared" si="22"/>
        <v>2</v>
      </c>
    </row>
    <row r="65" spans="2:20" x14ac:dyDescent="0.25">
      <c r="B65" s="8">
        <v>3</v>
      </c>
      <c r="C65" s="9" t="s">
        <v>78</v>
      </c>
      <c r="D65" s="18">
        <v>1001</v>
      </c>
      <c r="E65" s="8">
        <f t="shared" si="20"/>
        <v>11011</v>
      </c>
      <c r="F65" s="8">
        <f>COUNTIF(Respostas!$BN$2:$BN$87,D65*1)</f>
        <v>5</v>
      </c>
      <c r="G65" s="8">
        <f>COUNTIF(Respostas!$BN$2:$BN$87,E65*1)</f>
        <v>1</v>
      </c>
      <c r="H65" s="8">
        <f>COUNTIF(Respostas!$BN$2:$BN$87,D65*2)</f>
        <v>1</v>
      </c>
      <c r="I65" s="8">
        <f>COUNTIF(Respostas!$BN$2:$BN$87,E65*2)</f>
        <v>0</v>
      </c>
      <c r="J65" s="8">
        <f>COUNTIF(Respostas!$BN$2:$BN$87,D65*3)</f>
        <v>0</v>
      </c>
      <c r="K65" s="8">
        <f>COUNTIF(Respostas!$BN$2:$BN$87,E65*3)</f>
        <v>0</v>
      </c>
      <c r="L65" s="8">
        <f>COUNTIF(Respostas!$BN$2:$BN$87,D65*4)</f>
        <v>4</v>
      </c>
      <c r="M65" s="8">
        <f>COUNTIF(Respostas!$BN$2:$BN$87,E65*4)</f>
        <v>1</v>
      </c>
      <c r="N65" s="8">
        <f>COUNTIF(Respostas!$BN$2:$BN$87,D65*5)</f>
        <v>3</v>
      </c>
      <c r="O65" s="8">
        <f>COUNTIF(Respostas!$BN$2:$BN$87,E65*5)</f>
        <v>2</v>
      </c>
      <c r="P65" s="8">
        <f t="shared" si="21"/>
        <v>13</v>
      </c>
      <c r="Q65" s="8">
        <f t="shared" si="21"/>
        <v>4</v>
      </c>
      <c r="R65" s="28">
        <f t="shared" si="22"/>
        <v>2.9230769230769229</v>
      </c>
      <c r="S65" s="28">
        <f t="shared" si="22"/>
        <v>3.75</v>
      </c>
    </row>
    <row r="66" spans="2:20" x14ac:dyDescent="0.25">
      <c r="B66" s="8">
        <v>4</v>
      </c>
      <c r="C66" s="9" t="s">
        <v>86</v>
      </c>
      <c r="D66" s="18">
        <v>10001</v>
      </c>
      <c r="E66" s="8">
        <f t="shared" si="20"/>
        <v>110011</v>
      </c>
      <c r="F66" s="8">
        <f>COUNTIF(Respostas!$BN$2:$BN$87,D66*1)</f>
        <v>0</v>
      </c>
      <c r="G66" s="8">
        <f>COUNTIF(Respostas!$BN$2:$BN$87,E66*1)</f>
        <v>3</v>
      </c>
      <c r="H66" s="8">
        <f>COUNTIF(Respostas!$BN$2:$BN$87,D66*2)</f>
        <v>0</v>
      </c>
      <c r="I66" s="8">
        <f>COUNTIF(Respostas!$BN$2:$BN$87,E66*2)</f>
        <v>1</v>
      </c>
      <c r="J66" s="8">
        <f>COUNTIF(Respostas!$BN$2:$BN$87,D66*3)</f>
        <v>0</v>
      </c>
      <c r="K66" s="8">
        <f>COUNTIF(Respostas!$BN$2:$BN$87,E66*3)</f>
        <v>2</v>
      </c>
      <c r="L66" s="8">
        <f>COUNTIF(Respostas!$BN$2:$BN$87,D66*4)</f>
        <v>0</v>
      </c>
      <c r="M66" s="8">
        <f>COUNTIF(Respostas!$BN$2:$BN$87,E66*4)</f>
        <v>6</v>
      </c>
      <c r="N66" s="8">
        <f>COUNTIF(Respostas!$BN$2:$BN$87,D66*5)</f>
        <v>0</v>
      </c>
      <c r="O66" s="8">
        <f>COUNTIF(Respostas!$BN$2:$BN$87,E66*5)</f>
        <v>1</v>
      </c>
      <c r="P66" s="8">
        <f t="shared" si="21"/>
        <v>0</v>
      </c>
      <c r="Q66" s="8">
        <f t="shared" si="21"/>
        <v>13</v>
      </c>
      <c r="R66" s="28">
        <f t="shared" si="22"/>
        <v>0</v>
      </c>
      <c r="S66" s="28">
        <f t="shared" si="22"/>
        <v>3.0769230769230771</v>
      </c>
    </row>
    <row r="67" spans="2:20" x14ac:dyDescent="0.25">
      <c r="B67" s="8">
        <v>5</v>
      </c>
      <c r="C67" s="17" t="s">
        <v>68</v>
      </c>
      <c r="D67" s="19">
        <v>100001</v>
      </c>
      <c r="E67" s="8">
        <f t="shared" si="20"/>
        <v>1100011</v>
      </c>
      <c r="F67" s="8">
        <f>COUNTIF(Respostas!$BN$2:$BN$87,D67*1)</f>
        <v>0</v>
      </c>
      <c r="G67" s="8">
        <f>COUNTIF(Respostas!$BN$2:$BN$87,E67*1)</f>
        <v>0</v>
      </c>
      <c r="H67" s="8">
        <f>COUNTIF(Respostas!$BN$2:$BN$87,D67*2)</f>
        <v>0</v>
      </c>
      <c r="I67" s="8">
        <f>COUNTIF(Respostas!$BN$2:$BN$87,E67*2)</f>
        <v>1</v>
      </c>
      <c r="J67" s="8">
        <f>COUNTIF(Respostas!$BN$2:$BN$87,D67*3)</f>
        <v>2</v>
      </c>
      <c r="K67" s="8">
        <f>COUNTIF(Respostas!$BN$2:$BN$87,E67*3)</f>
        <v>2</v>
      </c>
      <c r="L67" s="8">
        <f>COUNTIF(Respostas!$BN$2:$BN$87,D67*4)</f>
        <v>1</v>
      </c>
      <c r="M67" s="8">
        <f>COUNTIF(Respostas!$BN$2:$BN$87,E67*4)</f>
        <v>2</v>
      </c>
      <c r="N67" s="8">
        <f>COUNTIF(Respostas!$BN$2:$BN$87,D67*5)</f>
        <v>6</v>
      </c>
      <c r="O67" s="8">
        <f>COUNTIF(Respostas!$BN$2:$BN$87,E67*5)</f>
        <v>2</v>
      </c>
      <c r="P67" s="8">
        <f t="shared" si="21"/>
        <v>9</v>
      </c>
      <c r="Q67" s="8">
        <f t="shared" si="21"/>
        <v>7</v>
      </c>
      <c r="R67" s="28">
        <f t="shared" si="22"/>
        <v>4.4444444444444446</v>
      </c>
      <c r="S67" s="28">
        <f t="shared" si="22"/>
        <v>3.7142857142857144</v>
      </c>
    </row>
    <row r="68" spans="2:20" x14ac:dyDescent="0.25">
      <c r="B68" s="8">
        <v>6</v>
      </c>
      <c r="C68" s="9" t="s">
        <v>81</v>
      </c>
      <c r="D68" s="18">
        <v>1000001</v>
      </c>
      <c r="E68" s="8">
        <f t="shared" si="20"/>
        <v>11000011</v>
      </c>
      <c r="F68" s="8">
        <f>COUNTIF(Respostas!$BN$2:$BN$87,D68*1)</f>
        <v>0</v>
      </c>
      <c r="G68" s="8">
        <f>COUNTIF(Respostas!$BN$2:$BN$87,E68*1)</f>
        <v>1</v>
      </c>
      <c r="H68" s="8">
        <f>COUNTIF(Respostas!$BN$2:$BN$87,D68*2)</f>
        <v>0</v>
      </c>
      <c r="I68" s="8">
        <f>COUNTIF(Respostas!$BN$2:$BN$87,E68*2)</f>
        <v>1</v>
      </c>
      <c r="J68" s="8">
        <f>COUNTIF(Respostas!$BN$2:$BN$87,D68*3)</f>
        <v>1</v>
      </c>
      <c r="K68" s="8">
        <f>COUNTIF(Respostas!$BN$2:$BN$87,E68*3)</f>
        <v>0</v>
      </c>
      <c r="L68" s="8">
        <f>COUNTIF(Respostas!$BN$2:$BN$87,D68*4)</f>
        <v>1</v>
      </c>
      <c r="M68" s="8">
        <f>COUNTIF(Respostas!$BN$2:$BN$87,E68*4)</f>
        <v>0</v>
      </c>
      <c r="N68" s="8">
        <f>COUNTIF(Respostas!$BN$2:$BN$87,D68*5)</f>
        <v>5</v>
      </c>
      <c r="O68" s="8">
        <f>COUNTIF(Respostas!$BN$2:$BN$87,E68*5)</f>
        <v>3</v>
      </c>
      <c r="P68" s="8">
        <f t="shared" si="21"/>
        <v>7</v>
      </c>
      <c r="Q68" s="8">
        <f t="shared" si="21"/>
        <v>5</v>
      </c>
      <c r="R68" s="28">
        <f t="shared" si="22"/>
        <v>4.5714285714285712</v>
      </c>
      <c r="S68" s="28">
        <f t="shared" si="22"/>
        <v>3.6</v>
      </c>
    </row>
    <row r="69" spans="2:20" x14ac:dyDescent="0.25">
      <c r="B69" s="8">
        <v>7</v>
      </c>
      <c r="C69" s="9" t="s">
        <v>82</v>
      </c>
      <c r="D69" s="18">
        <v>100000001</v>
      </c>
      <c r="E69" s="8">
        <f t="shared" si="20"/>
        <v>1100000011</v>
      </c>
      <c r="F69" s="8">
        <f>COUNTIF(Respostas!$BN$2:$BN$87,D69*1)</f>
        <v>1</v>
      </c>
      <c r="G69" s="8">
        <f>COUNTIF(Respostas!$BN$2:$BN$87,E69*1)</f>
        <v>0</v>
      </c>
      <c r="H69" s="8">
        <f>COUNTIF(Respostas!$BN$2:$BN$87,D69*2)</f>
        <v>1</v>
      </c>
      <c r="I69" s="8">
        <f>COUNTIF(Respostas!$BN$2:$BN$87,E69*2)</f>
        <v>3</v>
      </c>
      <c r="J69" s="8">
        <f>COUNTIF(Respostas!$BN$2:$BN$87,D69*3)</f>
        <v>0</v>
      </c>
      <c r="K69" s="8">
        <f>COUNTIF(Respostas!$BN$2:$BN$87,E69*3)</f>
        <v>2</v>
      </c>
      <c r="L69" s="8">
        <f>COUNTIF(Respostas!$BN$2:$BN$87,D69*4)</f>
        <v>4</v>
      </c>
      <c r="M69" s="8">
        <f>COUNTIF(Respostas!$BN$2:$BN$87,E69*4)</f>
        <v>0</v>
      </c>
      <c r="N69" s="8">
        <f>COUNTIF(Respostas!$BN$2:$BN$87,D69*5)</f>
        <v>2</v>
      </c>
      <c r="O69" s="8">
        <f>COUNTIF(Respostas!$BN$2:$BN$87,E69*5)</f>
        <v>0</v>
      </c>
      <c r="P69" s="8">
        <f t="shared" si="21"/>
        <v>8</v>
      </c>
      <c r="Q69" s="8">
        <f t="shared" si="21"/>
        <v>5</v>
      </c>
      <c r="R69" s="28">
        <f t="shared" si="22"/>
        <v>3.625</v>
      </c>
      <c r="S69" s="28">
        <f t="shared" si="22"/>
        <v>2.4</v>
      </c>
    </row>
    <row r="70" spans="2:20" x14ac:dyDescent="0.25">
      <c r="F70" s="14">
        <f>SUM(F63:F69)</f>
        <v>9</v>
      </c>
      <c r="G70" s="14">
        <f t="shared" ref="G70:Q70" si="23">SUM(G63:G69)</f>
        <v>5</v>
      </c>
      <c r="H70" s="14">
        <f t="shared" si="23"/>
        <v>2</v>
      </c>
      <c r="I70" s="14">
        <f t="shared" si="23"/>
        <v>8</v>
      </c>
      <c r="J70" s="14">
        <f t="shared" si="23"/>
        <v>6</v>
      </c>
      <c r="K70" s="14">
        <f t="shared" si="23"/>
        <v>6</v>
      </c>
      <c r="L70" s="14">
        <f t="shared" si="23"/>
        <v>11</v>
      </c>
      <c r="M70" s="14">
        <f t="shared" si="23"/>
        <v>12</v>
      </c>
      <c r="N70" s="14">
        <f t="shared" si="23"/>
        <v>18</v>
      </c>
      <c r="O70" s="14">
        <f t="shared" si="23"/>
        <v>9</v>
      </c>
      <c r="P70" s="14">
        <f t="shared" si="23"/>
        <v>46</v>
      </c>
      <c r="Q70" s="14">
        <f t="shared" si="23"/>
        <v>40</v>
      </c>
      <c r="R70" s="37">
        <f>AVERAGE(R63:R69)</f>
        <v>3.1758023722309434</v>
      </c>
      <c r="S70" s="37">
        <f>AVERAGE(S63:S69)</f>
        <v>3.2558869701726847</v>
      </c>
      <c r="T70" s="27">
        <f>SUM(F70:O70)</f>
        <v>86</v>
      </c>
    </row>
    <row r="72" spans="2:20" x14ac:dyDescent="0.25">
      <c r="B72" s="44" t="s">
        <v>89</v>
      </c>
      <c r="C72" s="45" t="s">
        <v>132</v>
      </c>
      <c r="D72" s="46"/>
      <c r="E72" s="46"/>
      <c r="F72" s="41" t="s">
        <v>75</v>
      </c>
      <c r="G72" s="41"/>
      <c r="H72" s="41" t="s">
        <v>80</v>
      </c>
      <c r="I72" s="41"/>
      <c r="J72" s="41" t="s">
        <v>74</v>
      </c>
      <c r="K72" s="41"/>
      <c r="L72" s="41" t="s">
        <v>73</v>
      </c>
      <c r="M72" s="41"/>
      <c r="N72" s="41" t="s">
        <v>102</v>
      </c>
      <c r="O72" s="41"/>
      <c r="P72" s="41" t="s">
        <v>123</v>
      </c>
      <c r="Q72" s="41"/>
      <c r="R72" s="41" t="s">
        <v>124</v>
      </c>
      <c r="S72" s="41"/>
    </row>
    <row r="73" spans="2:20" x14ac:dyDescent="0.25">
      <c r="B73" s="44"/>
      <c r="C73" s="45"/>
      <c r="D73" s="46"/>
      <c r="E73" s="46"/>
      <c r="F73" s="11" t="s">
        <v>91</v>
      </c>
      <c r="G73" s="11" t="s">
        <v>92</v>
      </c>
      <c r="H73" s="11" t="s">
        <v>91</v>
      </c>
      <c r="I73" s="11" t="s">
        <v>92</v>
      </c>
      <c r="J73" s="11" t="s">
        <v>91</v>
      </c>
      <c r="K73" s="11" t="s">
        <v>92</v>
      </c>
      <c r="L73" s="11" t="s">
        <v>91</v>
      </c>
      <c r="M73" s="11" t="s">
        <v>92</v>
      </c>
      <c r="N73" s="11" t="s">
        <v>91</v>
      </c>
      <c r="O73" s="11" t="s">
        <v>92</v>
      </c>
      <c r="P73" s="11" t="s">
        <v>91</v>
      </c>
      <c r="Q73" s="11" t="s">
        <v>92</v>
      </c>
      <c r="R73" s="11" t="s">
        <v>91</v>
      </c>
      <c r="S73" s="11" t="s">
        <v>92</v>
      </c>
    </row>
    <row r="74" spans="2:20" x14ac:dyDescent="0.25">
      <c r="B74" s="8">
        <v>1</v>
      </c>
      <c r="C74" s="12" t="s">
        <v>84</v>
      </c>
      <c r="D74" s="8">
        <v>1</v>
      </c>
      <c r="E74" s="8">
        <f>D74*11</f>
        <v>11</v>
      </c>
      <c r="F74" s="8">
        <f>COUNTIF(Respostas!$BP$2:$BP$87,D74*1)</f>
        <v>3</v>
      </c>
      <c r="G74" s="8">
        <f>COUNTIF(Respostas!$BP$2:$BP$87,E74*1)</f>
        <v>0</v>
      </c>
      <c r="H74" s="8">
        <f>COUNTIF(Respostas!$BP$2:$BP$87,D74*2)</f>
        <v>0</v>
      </c>
      <c r="I74" s="8">
        <f>COUNTIF(Respostas!$BP$2:$BP$87,E74*2)</f>
        <v>0</v>
      </c>
      <c r="J74" s="8">
        <f>COUNTIF(Respostas!$BP$2:$BP$87,D74*3)</f>
        <v>0</v>
      </c>
      <c r="K74" s="8">
        <f>COUNTIF(Respostas!$BP$2:$BP$87,E74*3)</f>
        <v>1</v>
      </c>
      <c r="L74" s="8">
        <f>COUNTIF(Respostas!$BP$2:$BP$87,D74*4)</f>
        <v>3</v>
      </c>
      <c r="M74" s="8">
        <f>COUNTIF(Respostas!$BP$2:$BP$87,E74*4)</f>
        <v>2</v>
      </c>
      <c r="N74" s="8">
        <f>COUNTIF(Respostas!$BP$2:$BP$87,D74*5)</f>
        <v>0</v>
      </c>
      <c r="O74" s="8">
        <f>COUNTIF(Respostas!$BP$2:$BP$87,E74*5)</f>
        <v>1</v>
      </c>
      <c r="P74" s="8">
        <f>F74+H74+J74+L74+N74</f>
        <v>6</v>
      </c>
      <c r="Q74" s="8">
        <f>G74+I74+K74+M74+O74</f>
        <v>4</v>
      </c>
      <c r="R74" s="28">
        <f>IFERROR(((F74*1)+(H74*2)+(J74*3)+(L74*4)+(N74*5))/P74,0)</f>
        <v>2.5</v>
      </c>
      <c r="S74" s="28">
        <f>IFERROR(((G74*1)+(I74*2)+(K74*3)+(M74*4)+(O74*5))/Q74,0)</f>
        <v>4</v>
      </c>
    </row>
    <row r="75" spans="2:20" x14ac:dyDescent="0.25">
      <c r="B75" s="8">
        <v>2</v>
      </c>
      <c r="C75" s="9" t="s">
        <v>83</v>
      </c>
      <c r="D75" s="18">
        <v>101</v>
      </c>
      <c r="E75" s="8">
        <f t="shared" ref="E75:E80" si="24">D75*11</f>
        <v>1111</v>
      </c>
      <c r="F75" s="8">
        <f>COUNTIF(Respostas!$BP$2:$BP$87,D75*1)</f>
        <v>0</v>
      </c>
      <c r="G75" s="8">
        <f>COUNTIF(Respostas!$BP$2:$BP$87,E75*1)</f>
        <v>0</v>
      </c>
      <c r="H75" s="8">
        <f>COUNTIF(Respostas!$BP$2:$BP$87,D75*2)</f>
        <v>0</v>
      </c>
      <c r="I75" s="8">
        <f>COUNTIF(Respostas!$BP$2:$BP$87,E75*2)</f>
        <v>1</v>
      </c>
      <c r="J75" s="8">
        <f>COUNTIF(Respostas!$BP$2:$BP$87,D75*3)</f>
        <v>0</v>
      </c>
      <c r="K75" s="8">
        <f>COUNTIF(Respostas!$BP$2:$BP$87,E75*3)</f>
        <v>1</v>
      </c>
      <c r="L75" s="8">
        <f>COUNTIF(Respostas!$BP$2:$BP$87,D75*4)</f>
        <v>2</v>
      </c>
      <c r="M75" s="8">
        <f>COUNTIF(Respostas!$BP$2:$BP$87,E75*4)</f>
        <v>0</v>
      </c>
      <c r="N75" s="8">
        <f>COUNTIF(Respostas!$BP$2:$BP$87,D75*5)</f>
        <v>1</v>
      </c>
      <c r="O75" s="8">
        <f>COUNTIF(Respostas!$BP$2:$BP$87,E75*5)</f>
        <v>0</v>
      </c>
      <c r="P75" s="8">
        <f t="shared" ref="P75:P80" si="25">F75+H75+J75+L75+N75</f>
        <v>3</v>
      </c>
      <c r="Q75" s="8">
        <f t="shared" ref="Q75:Q80" si="26">G75+I75+K75+M75+O75</f>
        <v>2</v>
      </c>
      <c r="R75" s="28">
        <f t="shared" ref="R75:R80" si="27">IFERROR(((F75*1)+(H75*2)+(J75*3)+(L75*4)+(N75*5))/P75,0)</f>
        <v>4.333333333333333</v>
      </c>
      <c r="S75" s="28">
        <f t="shared" ref="S75:S80" si="28">IFERROR(((G75*1)+(I75*2)+(K75*3)+(M75*4)+(O75*5))/Q75,0)</f>
        <v>2.5</v>
      </c>
    </row>
    <row r="76" spans="2:20" x14ac:dyDescent="0.25">
      <c r="B76" s="8">
        <v>3</v>
      </c>
      <c r="C76" s="9" t="s">
        <v>78</v>
      </c>
      <c r="D76" s="18">
        <v>1001</v>
      </c>
      <c r="E76" s="8">
        <f t="shared" si="24"/>
        <v>11011</v>
      </c>
      <c r="F76" s="8">
        <f>COUNTIF(Respostas!$BP$2:$BP$87,D76*1)</f>
        <v>5</v>
      </c>
      <c r="G76" s="8">
        <f>COUNTIF(Respostas!$BP$2:$BP$87,E76*1)</f>
        <v>1</v>
      </c>
      <c r="H76" s="8">
        <f>COUNTIF(Respostas!$BP$2:$BP$87,D76*2)</f>
        <v>1</v>
      </c>
      <c r="I76" s="8">
        <f>COUNTIF(Respostas!$BP$2:$BP$87,E76*2)</f>
        <v>0</v>
      </c>
      <c r="J76" s="8">
        <f>COUNTIF(Respostas!$BP$2:$BP$87,D76*3)</f>
        <v>0</v>
      </c>
      <c r="K76" s="8">
        <f>COUNTIF(Respostas!$BP$2:$BP$87,E76*3)</f>
        <v>2</v>
      </c>
      <c r="L76" s="8">
        <f>COUNTIF(Respostas!$BP$2:$BP$87,D76*4)</f>
        <v>3</v>
      </c>
      <c r="M76" s="8">
        <f>COUNTIF(Respostas!$BP$2:$BP$87,E76*4)</f>
        <v>1</v>
      </c>
      <c r="N76" s="8">
        <f>COUNTIF(Respostas!$BP$2:$BP$87,D76*5)</f>
        <v>4</v>
      </c>
      <c r="O76" s="8">
        <f>COUNTIF(Respostas!$BP$2:$BP$87,E76*5)</f>
        <v>0</v>
      </c>
      <c r="P76" s="8">
        <f t="shared" si="25"/>
        <v>13</v>
      </c>
      <c r="Q76" s="8">
        <f t="shared" si="26"/>
        <v>4</v>
      </c>
      <c r="R76" s="28">
        <f t="shared" si="27"/>
        <v>3</v>
      </c>
      <c r="S76" s="28">
        <f t="shared" si="28"/>
        <v>2.75</v>
      </c>
    </row>
    <row r="77" spans="2:20" x14ac:dyDescent="0.25">
      <c r="B77" s="8">
        <v>4</v>
      </c>
      <c r="C77" s="9" t="s">
        <v>86</v>
      </c>
      <c r="D77" s="18">
        <v>10001</v>
      </c>
      <c r="E77" s="8">
        <f t="shared" si="24"/>
        <v>110011</v>
      </c>
      <c r="F77" s="8">
        <f>COUNTIF(Respostas!$BP$2:$BP$87,D77*1)</f>
        <v>0</v>
      </c>
      <c r="G77" s="8">
        <f>COUNTIF(Respostas!$BP$2:$BP$87,E77*1)</f>
        <v>4</v>
      </c>
      <c r="H77" s="8">
        <f>COUNTIF(Respostas!$BP$2:$BP$87,D77*2)</f>
        <v>0</v>
      </c>
      <c r="I77" s="8">
        <f>COUNTIF(Respostas!$BP$2:$BP$87,E77*2)</f>
        <v>2</v>
      </c>
      <c r="J77" s="8">
        <f>COUNTIF(Respostas!$BP$2:$BP$87,D77*3)</f>
        <v>0</v>
      </c>
      <c r="K77" s="8">
        <f>COUNTIF(Respostas!$BP$2:$BP$87,E77*3)</f>
        <v>4</v>
      </c>
      <c r="L77" s="8">
        <f>COUNTIF(Respostas!$BP$2:$BP$87,D77*4)</f>
        <v>0</v>
      </c>
      <c r="M77" s="8">
        <f>COUNTIF(Respostas!$BP$2:$BP$87,E77*4)</f>
        <v>3</v>
      </c>
      <c r="N77" s="8">
        <f>COUNTIF(Respostas!$BP$2:$BP$87,D77*5)</f>
        <v>0</v>
      </c>
      <c r="O77" s="8">
        <f>COUNTIF(Respostas!$BP$2:$BP$87,E77*5)</f>
        <v>0</v>
      </c>
      <c r="P77" s="8">
        <f t="shared" si="25"/>
        <v>0</v>
      </c>
      <c r="Q77" s="8">
        <f t="shared" si="26"/>
        <v>13</v>
      </c>
      <c r="R77" s="28">
        <f t="shared" si="27"/>
        <v>0</v>
      </c>
      <c r="S77" s="28">
        <f t="shared" si="28"/>
        <v>2.4615384615384617</v>
      </c>
    </row>
    <row r="78" spans="2:20" x14ac:dyDescent="0.25">
      <c r="B78" s="8">
        <v>5</v>
      </c>
      <c r="C78" s="17" t="s">
        <v>68</v>
      </c>
      <c r="D78" s="19">
        <v>100001</v>
      </c>
      <c r="E78" s="8">
        <f t="shared" si="24"/>
        <v>1100011</v>
      </c>
      <c r="F78" s="8">
        <f>COUNTIF(Respostas!$BP$2:$BP$87,D78*1)</f>
        <v>0</v>
      </c>
      <c r="G78" s="8">
        <f>COUNTIF(Respostas!$BP$2:$BP$87,E78*1)</f>
        <v>0</v>
      </c>
      <c r="H78" s="8">
        <f>COUNTIF(Respostas!$BP$2:$BP$87,D78*2)</f>
        <v>0</v>
      </c>
      <c r="I78" s="8">
        <f>COUNTIF(Respostas!$BP$2:$BP$87,E78*2)</f>
        <v>0</v>
      </c>
      <c r="J78" s="8">
        <f>COUNTIF(Respostas!$BP$2:$BP$87,D78*3)</f>
        <v>3</v>
      </c>
      <c r="K78" s="8">
        <f>COUNTIF(Respostas!$BP$2:$BP$87,E78*3)</f>
        <v>1</v>
      </c>
      <c r="L78" s="8">
        <f>COUNTIF(Respostas!$BP$2:$BP$87,D78*4)</f>
        <v>1</v>
      </c>
      <c r="M78" s="8">
        <f>COUNTIF(Respostas!$BP$2:$BP$87,E78*4)</f>
        <v>4</v>
      </c>
      <c r="N78" s="8">
        <f>COUNTIF(Respostas!$BP$2:$BP$87,D78*5)</f>
        <v>5</v>
      </c>
      <c r="O78" s="8">
        <f>COUNTIF(Respostas!$BP$2:$BP$87,E78*5)</f>
        <v>2</v>
      </c>
      <c r="P78" s="8">
        <f t="shared" si="25"/>
        <v>9</v>
      </c>
      <c r="Q78" s="8">
        <f t="shared" si="26"/>
        <v>7</v>
      </c>
      <c r="R78" s="28">
        <f t="shared" si="27"/>
        <v>4.2222222222222223</v>
      </c>
      <c r="S78" s="28">
        <f t="shared" si="28"/>
        <v>4.1428571428571432</v>
      </c>
    </row>
    <row r="79" spans="2:20" x14ac:dyDescent="0.25">
      <c r="B79" s="8">
        <v>6</v>
      </c>
      <c r="C79" s="9" t="s">
        <v>81</v>
      </c>
      <c r="D79" s="18">
        <v>1000001</v>
      </c>
      <c r="E79" s="8">
        <f t="shared" si="24"/>
        <v>11000011</v>
      </c>
      <c r="F79" s="8">
        <f>COUNTIF(Respostas!$BP$2:$BP$87,D79*1)</f>
        <v>1</v>
      </c>
      <c r="G79" s="8">
        <f>COUNTIF(Respostas!$BP$2:$BP$87,E79*1)</f>
        <v>2</v>
      </c>
      <c r="H79" s="8">
        <f>COUNTIF(Respostas!$BP$2:$BP$87,D79*2)</f>
        <v>0</v>
      </c>
      <c r="I79" s="8">
        <f>COUNTIF(Respostas!$BP$2:$BP$87,E79*2)</f>
        <v>0</v>
      </c>
      <c r="J79" s="8">
        <f>COUNTIF(Respostas!$BP$2:$BP$87,D79*3)</f>
        <v>2</v>
      </c>
      <c r="K79" s="8">
        <f>COUNTIF(Respostas!$BP$2:$BP$87,E79*3)</f>
        <v>0</v>
      </c>
      <c r="L79" s="8">
        <f>COUNTIF(Respostas!$BP$2:$BP$87,D79*4)</f>
        <v>1</v>
      </c>
      <c r="M79" s="8">
        <f>COUNTIF(Respostas!$BP$2:$BP$87,E79*4)</f>
        <v>0</v>
      </c>
      <c r="N79" s="8">
        <f>COUNTIF(Respostas!$BP$2:$BP$87,D79*5)</f>
        <v>3</v>
      </c>
      <c r="O79" s="8">
        <f>COUNTIF(Respostas!$BP$2:$BP$87,E79*5)</f>
        <v>3</v>
      </c>
      <c r="P79" s="8">
        <f t="shared" si="25"/>
        <v>7</v>
      </c>
      <c r="Q79" s="8">
        <f t="shared" si="26"/>
        <v>5</v>
      </c>
      <c r="R79" s="28">
        <f t="shared" si="27"/>
        <v>3.7142857142857144</v>
      </c>
      <c r="S79" s="28">
        <f t="shared" si="28"/>
        <v>3.4</v>
      </c>
    </row>
    <row r="80" spans="2:20" x14ac:dyDescent="0.25">
      <c r="B80" s="8">
        <v>7</v>
      </c>
      <c r="C80" s="9" t="s">
        <v>82</v>
      </c>
      <c r="D80" s="18">
        <v>100000001</v>
      </c>
      <c r="E80" s="8">
        <f t="shared" si="24"/>
        <v>1100000011</v>
      </c>
      <c r="F80" s="8">
        <f>COUNTIF(Respostas!$BP$2:$BP$87,D80*1)</f>
        <v>1</v>
      </c>
      <c r="G80" s="8">
        <f>COUNTIF(Respostas!$BP$2:$BP$87,E80*1)</f>
        <v>0</v>
      </c>
      <c r="H80" s="8">
        <f>COUNTIF(Respostas!$BP$2:$BP$87,D80*2)</f>
        <v>0</v>
      </c>
      <c r="I80" s="8">
        <f>COUNTIF(Respostas!$BP$2:$BP$87,E80*2)</f>
        <v>3</v>
      </c>
      <c r="J80" s="8">
        <f>COUNTIF(Respostas!$BP$2:$BP$87,D80*3)</f>
        <v>2</v>
      </c>
      <c r="K80" s="8">
        <f>COUNTIF(Respostas!$BP$2:$BP$87,E80*3)</f>
        <v>1</v>
      </c>
      <c r="L80" s="8">
        <f>COUNTIF(Respostas!$BP$2:$BP$87,D80*4)</f>
        <v>2</v>
      </c>
      <c r="M80" s="8">
        <f>COUNTIF(Respostas!$BP$2:$BP$87,E80*4)</f>
        <v>1</v>
      </c>
      <c r="N80" s="8">
        <f>COUNTIF(Respostas!$BP$2:$BP$87,D80*5)</f>
        <v>3</v>
      </c>
      <c r="O80" s="8">
        <f>COUNTIF(Respostas!$BP$2:$BP$87,E80*5)</f>
        <v>0</v>
      </c>
      <c r="P80" s="8">
        <f t="shared" si="25"/>
        <v>8</v>
      </c>
      <c r="Q80" s="8">
        <f t="shared" si="26"/>
        <v>5</v>
      </c>
      <c r="R80" s="28">
        <f t="shared" si="27"/>
        <v>3.75</v>
      </c>
      <c r="S80" s="28">
        <f t="shared" si="28"/>
        <v>2.6</v>
      </c>
    </row>
    <row r="81" spans="6:20" x14ac:dyDescent="0.25">
      <c r="F81" s="14">
        <f>SUM(F74:F80)</f>
        <v>10</v>
      </c>
      <c r="G81" s="14">
        <f t="shared" ref="G81" si="29">SUM(G74:G80)</f>
        <v>7</v>
      </c>
      <c r="H81" s="14">
        <f t="shared" ref="H81" si="30">SUM(H74:H80)</f>
        <v>1</v>
      </c>
      <c r="I81" s="14">
        <f t="shared" ref="I81" si="31">SUM(I74:I80)</f>
        <v>6</v>
      </c>
      <c r="J81" s="14">
        <f t="shared" ref="J81" si="32">SUM(J74:J80)</f>
        <v>7</v>
      </c>
      <c r="K81" s="14">
        <f t="shared" ref="K81" si="33">SUM(K74:K80)</f>
        <v>10</v>
      </c>
      <c r="L81" s="14">
        <f t="shared" ref="L81" si="34">SUM(L74:L80)</f>
        <v>12</v>
      </c>
      <c r="M81" s="14">
        <f t="shared" ref="M81" si="35">SUM(M74:M80)</f>
        <v>11</v>
      </c>
      <c r="N81" s="14">
        <f t="shared" ref="N81" si="36">SUM(N74:N80)</f>
        <v>16</v>
      </c>
      <c r="O81" s="14">
        <f t="shared" ref="O81:Q81" si="37">SUM(O74:O80)</f>
        <v>6</v>
      </c>
      <c r="P81" s="14">
        <f t="shared" si="37"/>
        <v>46</v>
      </c>
      <c r="Q81" s="14">
        <f t="shared" si="37"/>
        <v>40</v>
      </c>
      <c r="R81" s="37">
        <f>AVERAGE(R74:R80)</f>
        <v>3.0742630385487528</v>
      </c>
      <c r="S81" s="37">
        <f>AVERAGE(S74:S80)</f>
        <v>3.1220565149136581</v>
      </c>
      <c r="T81" s="27">
        <f>SUM(F81:O81)</f>
        <v>86</v>
      </c>
    </row>
  </sheetData>
  <mergeCells count="77">
    <mergeCell ref="H6:I6"/>
    <mergeCell ref="B6:B7"/>
    <mergeCell ref="C6:C7"/>
    <mergeCell ref="D6:D7"/>
    <mergeCell ref="E6:E7"/>
    <mergeCell ref="F6:G6"/>
    <mergeCell ref="B17:B18"/>
    <mergeCell ref="C17:C18"/>
    <mergeCell ref="D17:D18"/>
    <mergeCell ref="E17:E18"/>
    <mergeCell ref="F17:G17"/>
    <mergeCell ref="P17:Q17"/>
    <mergeCell ref="R17:S17"/>
    <mergeCell ref="J6:K6"/>
    <mergeCell ref="L6:M6"/>
    <mergeCell ref="N6:O6"/>
    <mergeCell ref="P6:Q6"/>
    <mergeCell ref="R6:S6"/>
    <mergeCell ref="H28:I28"/>
    <mergeCell ref="H17:I17"/>
    <mergeCell ref="J17:K17"/>
    <mergeCell ref="L17:M17"/>
    <mergeCell ref="N17:O17"/>
    <mergeCell ref="B28:B29"/>
    <mergeCell ref="C28:C29"/>
    <mergeCell ref="D28:D29"/>
    <mergeCell ref="E28:E29"/>
    <mergeCell ref="F28:G28"/>
    <mergeCell ref="B39:B40"/>
    <mergeCell ref="C39:C40"/>
    <mergeCell ref="D39:D40"/>
    <mergeCell ref="E39:E40"/>
    <mergeCell ref="F39:G39"/>
    <mergeCell ref="P39:Q39"/>
    <mergeCell ref="R39:S39"/>
    <mergeCell ref="J28:K28"/>
    <mergeCell ref="L28:M28"/>
    <mergeCell ref="N28:O28"/>
    <mergeCell ref="P28:Q28"/>
    <mergeCell ref="R28:S28"/>
    <mergeCell ref="H50:I50"/>
    <mergeCell ref="H39:I39"/>
    <mergeCell ref="J39:K39"/>
    <mergeCell ref="L39:M39"/>
    <mergeCell ref="N39:O39"/>
    <mergeCell ref="B50:B51"/>
    <mergeCell ref="C50:C51"/>
    <mergeCell ref="D50:D51"/>
    <mergeCell ref="E50:E51"/>
    <mergeCell ref="F50:G50"/>
    <mergeCell ref="B61:B62"/>
    <mergeCell ref="C61:C62"/>
    <mergeCell ref="D61:D62"/>
    <mergeCell ref="E61:E62"/>
    <mergeCell ref="F61:G61"/>
    <mergeCell ref="P61:Q61"/>
    <mergeCell ref="R61:S61"/>
    <mergeCell ref="J50:K50"/>
    <mergeCell ref="L50:M50"/>
    <mergeCell ref="N50:O50"/>
    <mergeCell ref="P50:Q50"/>
    <mergeCell ref="R50:S50"/>
    <mergeCell ref="H61:I61"/>
    <mergeCell ref="J61:K61"/>
    <mergeCell ref="L61:M61"/>
    <mergeCell ref="N61:O61"/>
    <mergeCell ref="J72:K72"/>
    <mergeCell ref="L72:M72"/>
    <mergeCell ref="N72:O72"/>
    <mergeCell ref="P72:Q72"/>
    <mergeCell ref="R72:S72"/>
    <mergeCell ref="B72:B73"/>
    <mergeCell ref="C72:C73"/>
    <mergeCell ref="D72:D73"/>
    <mergeCell ref="E72:E73"/>
    <mergeCell ref="F72:G72"/>
    <mergeCell ref="H72:I7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0BEF6-B5F6-4FCD-AA81-A70E2C00D93E}">
  <dimension ref="B2:T81"/>
  <sheetViews>
    <sheetView workbookViewId="0">
      <selection activeCell="B4" sqref="B4"/>
    </sheetView>
  </sheetViews>
  <sheetFormatPr defaultColWidth="9.109375" defaultRowHeight="13.2" x14ac:dyDescent="0.25"/>
  <cols>
    <col min="1" max="1" width="2.6640625" style="5" customWidth="1"/>
    <col min="2" max="2" width="3.88671875" style="5" customWidth="1"/>
    <col min="3" max="3" width="63.88671875" style="5" customWidth="1"/>
    <col min="4" max="4" width="8.6640625" style="5" hidden="1" customWidth="1"/>
    <col min="5" max="5" width="6.109375" style="5" hidden="1" customWidth="1"/>
    <col min="6" max="15" width="5.6640625" style="5" customWidth="1"/>
    <col min="16" max="17" width="5.6640625" style="5" hidden="1" customWidth="1"/>
    <col min="18" max="20" width="5.6640625" style="5" customWidth="1"/>
    <col min="21" max="16384" width="9.109375" style="5"/>
  </cols>
  <sheetData>
    <row r="2" spans="2:20" x14ac:dyDescent="0.25">
      <c r="B2" s="29" t="s">
        <v>169</v>
      </c>
    </row>
    <row r="3" spans="2:20" x14ac:dyDescent="0.25">
      <c r="B3" s="31"/>
    </row>
    <row r="4" spans="2:20" x14ac:dyDescent="0.25">
      <c r="B4" s="30" t="s">
        <v>173</v>
      </c>
    </row>
    <row r="6" spans="2:20" x14ac:dyDescent="0.25">
      <c r="B6" s="44" t="s">
        <v>89</v>
      </c>
      <c r="C6" s="45" t="s">
        <v>133</v>
      </c>
      <c r="D6" s="46"/>
      <c r="E6" s="46"/>
      <c r="F6" s="41" t="s">
        <v>75</v>
      </c>
      <c r="G6" s="41"/>
      <c r="H6" s="41" t="s">
        <v>80</v>
      </c>
      <c r="I6" s="41"/>
      <c r="J6" s="41" t="s">
        <v>74</v>
      </c>
      <c r="K6" s="41"/>
      <c r="L6" s="41" t="s">
        <v>73</v>
      </c>
      <c r="M6" s="41"/>
      <c r="N6" s="41" t="s">
        <v>102</v>
      </c>
      <c r="O6" s="41"/>
      <c r="P6" s="41" t="s">
        <v>123</v>
      </c>
      <c r="Q6" s="41"/>
      <c r="R6" s="41" t="s">
        <v>124</v>
      </c>
      <c r="S6" s="41"/>
    </row>
    <row r="7" spans="2:20" ht="15.75" customHeight="1" x14ac:dyDescent="0.25">
      <c r="B7" s="44"/>
      <c r="C7" s="45"/>
      <c r="D7" s="46"/>
      <c r="E7" s="46"/>
      <c r="F7" s="11" t="s">
        <v>91</v>
      </c>
      <c r="G7" s="11" t="s">
        <v>92</v>
      </c>
      <c r="H7" s="11" t="s">
        <v>91</v>
      </c>
      <c r="I7" s="11" t="s">
        <v>92</v>
      </c>
      <c r="J7" s="11" t="s">
        <v>91</v>
      </c>
      <c r="K7" s="11" t="s">
        <v>92</v>
      </c>
      <c r="L7" s="11" t="s">
        <v>91</v>
      </c>
      <c r="M7" s="11" t="s">
        <v>92</v>
      </c>
      <c r="N7" s="11" t="s">
        <v>91</v>
      </c>
      <c r="O7" s="11" t="s">
        <v>92</v>
      </c>
      <c r="P7" s="11" t="s">
        <v>91</v>
      </c>
      <c r="Q7" s="11" t="s">
        <v>92</v>
      </c>
      <c r="R7" s="11" t="s">
        <v>91</v>
      </c>
      <c r="S7" s="11" t="s">
        <v>92</v>
      </c>
    </row>
    <row r="8" spans="2:20" x14ac:dyDescent="0.25">
      <c r="B8" s="8">
        <v>1</v>
      </c>
      <c r="C8" s="12" t="s">
        <v>84</v>
      </c>
      <c r="D8" s="8">
        <v>1</v>
      </c>
      <c r="E8" s="8">
        <f>D8*11</f>
        <v>11</v>
      </c>
      <c r="F8" s="8">
        <f>COUNTIF(Respostas!$BR$2:$BR$87,D8*1)</f>
        <v>2</v>
      </c>
      <c r="G8" s="8">
        <f>COUNTIF(Respostas!$BR$2:$BR$87,E8*1)</f>
        <v>0</v>
      </c>
      <c r="H8" s="8">
        <f>COUNTIF(Respostas!$BR$2:$BR$87,D8*2)</f>
        <v>0</v>
      </c>
      <c r="I8" s="8">
        <f>COUNTIF(Respostas!$BR$2:$BR$87,E8*2)</f>
        <v>0</v>
      </c>
      <c r="J8" s="8">
        <f>COUNTIF(Respostas!$BR$2:$BR$87,D8*3)</f>
        <v>1</v>
      </c>
      <c r="K8" s="8">
        <f>COUNTIF(Respostas!$BR$2:$BR$87,E8*3)</f>
        <v>1</v>
      </c>
      <c r="L8" s="8">
        <f>COUNTIF(Respostas!$BR$2:$BR$87,D8*4)</f>
        <v>3</v>
      </c>
      <c r="M8" s="8">
        <f>COUNTIF(Respostas!$BR$2:$BR$87,E8*4)</f>
        <v>3</v>
      </c>
      <c r="N8" s="8">
        <f>COUNTIF(Respostas!$BR$2:$BR$87,D8*5)</f>
        <v>0</v>
      </c>
      <c r="O8" s="8">
        <f>COUNTIF(Respostas!$BR$2:$BR$87,E8*5)</f>
        <v>0</v>
      </c>
      <c r="P8" s="8">
        <f>F8+H8+J8+L8+N8</f>
        <v>6</v>
      </c>
      <c r="Q8" s="8">
        <f>G8+I8+K8+M8+O8</f>
        <v>4</v>
      </c>
      <c r="R8" s="28">
        <f>IFERROR(((F8*1)+(H8*2)+(J8*3)+(L8*4)+(N8*5))/P8,0)</f>
        <v>2.8333333333333335</v>
      </c>
      <c r="S8" s="28">
        <f>IFERROR(((G8*1)+(I8*2)+(K8*3)+(M8*4)+(O8*5))/Q8,0)</f>
        <v>3.75</v>
      </c>
    </row>
    <row r="9" spans="2:20" x14ac:dyDescent="0.25">
      <c r="B9" s="8">
        <v>2</v>
      </c>
      <c r="C9" s="9" t="s">
        <v>83</v>
      </c>
      <c r="D9" s="18">
        <v>101</v>
      </c>
      <c r="E9" s="8">
        <f t="shared" ref="E9:E14" si="0">D9*11</f>
        <v>1111</v>
      </c>
      <c r="F9" s="8">
        <f>COUNTIF(Respostas!$BR$2:$BR$87,D9*1)</f>
        <v>2</v>
      </c>
      <c r="G9" s="8">
        <f>COUNTIF(Respostas!$BR$2:$BR$87,E9*1)</f>
        <v>0</v>
      </c>
      <c r="H9" s="8">
        <f>COUNTIF(Respostas!$BR$2:$BR$87,D9*2)</f>
        <v>0</v>
      </c>
      <c r="I9" s="8">
        <f>COUNTIF(Respostas!$BR$2:$BR$87,E9*2)</f>
        <v>0</v>
      </c>
      <c r="J9" s="8">
        <f>COUNTIF(Respostas!$BR$2:$BR$87,D9*3)</f>
        <v>0</v>
      </c>
      <c r="K9" s="8">
        <f>COUNTIF(Respostas!$BR$2:$BR$87,E9*3)</f>
        <v>0</v>
      </c>
      <c r="L9" s="8">
        <f>COUNTIF(Respostas!$BR$2:$BR$87,D9*4)</f>
        <v>0</v>
      </c>
      <c r="M9" s="8">
        <f>COUNTIF(Respostas!$BR$2:$BR$87,E9*4)</f>
        <v>1</v>
      </c>
      <c r="N9" s="8">
        <f>COUNTIF(Respostas!$BR$2:$BR$87,D9*5)</f>
        <v>1</v>
      </c>
      <c r="O9" s="8">
        <f>COUNTIF(Respostas!$BR$2:$BR$87,E9*5)</f>
        <v>1</v>
      </c>
      <c r="P9" s="8">
        <f t="shared" ref="P9:Q14" si="1">F9+H9+J9+L9+N9</f>
        <v>3</v>
      </c>
      <c r="Q9" s="8">
        <f t="shared" si="1"/>
        <v>2</v>
      </c>
      <c r="R9" s="28">
        <f t="shared" ref="R9:S14" si="2">IFERROR(((F9*1)+(H9*2)+(J9*3)+(L9*4)+(N9*5))/P9,0)</f>
        <v>2.3333333333333335</v>
      </c>
      <c r="S9" s="28">
        <f t="shared" si="2"/>
        <v>4.5</v>
      </c>
    </row>
    <row r="10" spans="2:20" x14ac:dyDescent="0.25">
      <c r="B10" s="8">
        <v>3</v>
      </c>
      <c r="C10" s="9" t="s">
        <v>78</v>
      </c>
      <c r="D10" s="18">
        <v>1001</v>
      </c>
      <c r="E10" s="8">
        <f t="shared" si="0"/>
        <v>11011</v>
      </c>
      <c r="F10" s="8">
        <f>COUNTIF(Respostas!$BR$2:$BR$87,D10*1)</f>
        <v>4</v>
      </c>
      <c r="G10" s="8">
        <f>COUNTIF(Respostas!$BR$2:$BR$87,E10*1)</f>
        <v>1</v>
      </c>
      <c r="H10" s="8">
        <f>COUNTIF(Respostas!$BR$2:$BR$87,D10*2)</f>
        <v>2</v>
      </c>
      <c r="I10" s="8">
        <f>COUNTIF(Respostas!$BR$2:$BR$87,E10*2)</f>
        <v>0</v>
      </c>
      <c r="J10" s="8">
        <f>COUNTIF(Respostas!$BR$2:$BR$87,D10*3)</f>
        <v>1</v>
      </c>
      <c r="K10" s="8">
        <f>COUNTIF(Respostas!$BR$2:$BR$87,E10*3)</f>
        <v>1</v>
      </c>
      <c r="L10" s="8">
        <f>COUNTIF(Respostas!$BR$2:$BR$87,D10*4)</f>
        <v>2</v>
      </c>
      <c r="M10" s="8">
        <f>COUNTIF(Respostas!$BR$2:$BR$87,E10*4)</f>
        <v>1</v>
      </c>
      <c r="N10" s="8">
        <f>COUNTIF(Respostas!$BR$2:$BR$87,D10*5)</f>
        <v>4</v>
      </c>
      <c r="O10" s="8">
        <f>COUNTIF(Respostas!$BR$2:$BR$87,E10*5)</f>
        <v>1</v>
      </c>
      <c r="P10" s="8">
        <f t="shared" si="1"/>
        <v>13</v>
      </c>
      <c r="Q10" s="8">
        <f t="shared" si="1"/>
        <v>4</v>
      </c>
      <c r="R10" s="28">
        <f t="shared" si="2"/>
        <v>3</v>
      </c>
      <c r="S10" s="28">
        <f t="shared" si="2"/>
        <v>3.25</v>
      </c>
    </row>
    <row r="11" spans="2:20" x14ac:dyDescent="0.25">
      <c r="B11" s="8">
        <v>4</v>
      </c>
      <c r="C11" s="9" t="s">
        <v>86</v>
      </c>
      <c r="D11" s="18">
        <v>10001</v>
      </c>
      <c r="E11" s="8">
        <f t="shared" si="0"/>
        <v>110011</v>
      </c>
      <c r="F11" s="8">
        <f>COUNTIF(Respostas!$BR$2:$BR$87,D11*1)</f>
        <v>0</v>
      </c>
      <c r="G11" s="8">
        <f>COUNTIF(Respostas!$BR$2:$BR$87,E11*1)</f>
        <v>1</v>
      </c>
      <c r="H11" s="8">
        <f>COUNTIF(Respostas!$BR$2:$BR$87,D11*2)</f>
        <v>0</v>
      </c>
      <c r="I11" s="8">
        <f>COUNTIF(Respostas!$BR$2:$BR$87,E11*2)</f>
        <v>1</v>
      </c>
      <c r="J11" s="8">
        <f>COUNTIF(Respostas!$BR$2:$BR$87,D11*3)</f>
        <v>0</v>
      </c>
      <c r="K11" s="8">
        <f>COUNTIF(Respostas!$BR$2:$BR$87,E11*3)</f>
        <v>3</v>
      </c>
      <c r="L11" s="8">
        <f>COUNTIF(Respostas!$BR$2:$BR$87,D11*4)</f>
        <v>0</v>
      </c>
      <c r="M11" s="8">
        <f>COUNTIF(Respostas!$BR$2:$BR$87,E11*4)</f>
        <v>6</v>
      </c>
      <c r="N11" s="8">
        <f>COUNTIF(Respostas!$BR$2:$BR$87,D11*5)</f>
        <v>0</v>
      </c>
      <c r="O11" s="8">
        <f>COUNTIF(Respostas!$BR$2:$BR$87,E11*5)</f>
        <v>2</v>
      </c>
      <c r="P11" s="8">
        <f t="shared" si="1"/>
        <v>0</v>
      </c>
      <c r="Q11" s="8">
        <f t="shared" si="1"/>
        <v>13</v>
      </c>
      <c r="R11" s="28">
        <f t="shared" si="2"/>
        <v>0</v>
      </c>
      <c r="S11" s="28">
        <f t="shared" si="2"/>
        <v>3.5384615384615383</v>
      </c>
    </row>
    <row r="12" spans="2:20" x14ac:dyDescent="0.25">
      <c r="B12" s="8">
        <v>5</v>
      </c>
      <c r="C12" s="17" t="s">
        <v>68</v>
      </c>
      <c r="D12" s="19">
        <v>100001</v>
      </c>
      <c r="E12" s="8">
        <f t="shared" si="0"/>
        <v>1100011</v>
      </c>
      <c r="F12" s="8">
        <f>COUNTIF(Respostas!$BR$2:$BR$87,D12*1)</f>
        <v>0</v>
      </c>
      <c r="G12" s="8">
        <f>COUNTIF(Respostas!$BR$2:$BR$87,E12*1)</f>
        <v>1</v>
      </c>
      <c r="H12" s="8">
        <f>COUNTIF(Respostas!$BR$2:$BR$87,D12*2)</f>
        <v>0</v>
      </c>
      <c r="I12" s="8">
        <f>COUNTIF(Respostas!$BR$2:$BR$87,E12*2)</f>
        <v>0</v>
      </c>
      <c r="J12" s="8">
        <f>COUNTIF(Respostas!$BR$2:$BR$87,D12*3)</f>
        <v>0</v>
      </c>
      <c r="K12" s="8">
        <f>COUNTIF(Respostas!$BR$2:$BR$87,E12*3)</f>
        <v>0</v>
      </c>
      <c r="L12" s="8">
        <f>COUNTIF(Respostas!$BR$2:$BR$87,D12*4)</f>
        <v>6</v>
      </c>
      <c r="M12" s="8">
        <f>COUNTIF(Respostas!$BR$2:$BR$87,E12*4)</f>
        <v>3</v>
      </c>
      <c r="N12" s="8">
        <f>COUNTIF(Respostas!$BR$2:$BR$87,D12*5)</f>
        <v>3</v>
      </c>
      <c r="O12" s="8">
        <f>COUNTIF(Respostas!$BR$2:$BR$87,E12*5)</f>
        <v>3</v>
      </c>
      <c r="P12" s="8">
        <f t="shared" si="1"/>
        <v>9</v>
      </c>
      <c r="Q12" s="8">
        <f t="shared" si="1"/>
        <v>7</v>
      </c>
      <c r="R12" s="28">
        <f t="shared" si="2"/>
        <v>4.333333333333333</v>
      </c>
      <c r="S12" s="28">
        <f t="shared" si="2"/>
        <v>4</v>
      </c>
    </row>
    <row r="13" spans="2:20" x14ac:dyDescent="0.25">
      <c r="B13" s="8">
        <v>6</v>
      </c>
      <c r="C13" s="9" t="s">
        <v>81</v>
      </c>
      <c r="D13" s="18">
        <v>1000001</v>
      </c>
      <c r="E13" s="8">
        <f t="shared" si="0"/>
        <v>11000011</v>
      </c>
      <c r="F13" s="8">
        <f>COUNTIF(Respostas!$BR$2:$BR$87,D13*1)</f>
        <v>1</v>
      </c>
      <c r="G13" s="8">
        <f>COUNTIF(Respostas!$BR$2:$BR$87,E13*1)</f>
        <v>2</v>
      </c>
      <c r="H13" s="8">
        <f>COUNTIF(Respostas!$BR$2:$BR$87,D13*2)</f>
        <v>0</v>
      </c>
      <c r="I13" s="8">
        <f>COUNTIF(Respostas!$BR$2:$BR$87,E13*2)</f>
        <v>0</v>
      </c>
      <c r="J13" s="8">
        <f>COUNTIF(Respostas!$BR$2:$BR$87,D13*3)</f>
        <v>0</v>
      </c>
      <c r="K13" s="8">
        <f>COUNTIF(Respostas!$BR$2:$BR$87,E13*3)</f>
        <v>0</v>
      </c>
      <c r="L13" s="8">
        <f>COUNTIF(Respostas!$BR$2:$BR$87,D13*4)</f>
        <v>4</v>
      </c>
      <c r="M13" s="8">
        <f>COUNTIF(Respostas!$BR$2:$BR$87,E13*4)</f>
        <v>1</v>
      </c>
      <c r="N13" s="8">
        <f>COUNTIF(Respostas!$BR$2:$BR$87,D13*5)</f>
        <v>2</v>
      </c>
      <c r="O13" s="8">
        <f>COUNTIF(Respostas!$BR$2:$BR$87,E13*5)</f>
        <v>2</v>
      </c>
      <c r="P13" s="8">
        <f t="shared" si="1"/>
        <v>7</v>
      </c>
      <c r="Q13" s="8">
        <f t="shared" si="1"/>
        <v>5</v>
      </c>
      <c r="R13" s="28">
        <f t="shared" si="2"/>
        <v>3.8571428571428572</v>
      </c>
      <c r="S13" s="28">
        <f t="shared" si="2"/>
        <v>3.2</v>
      </c>
    </row>
    <row r="14" spans="2:20" x14ac:dyDescent="0.25">
      <c r="B14" s="8">
        <v>7</v>
      </c>
      <c r="C14" s="9" t="s">
        <v>82</v>
      </c>
      <c r="D14" s="18">
        <v>100000001</v>
      </c>
      <c r="E14" s="8">
        <f t="shared" si="0"/>
        <v>1100000011</v>
      </c>
      <c r="F14" s="8">
        <f>COUNTIF(Respostas!$BR$2:$BR$87,D14*1)</f>
        <v>2</v>
      </c>
      <c r="G14" s="8">
        <f>COUNTIF(Respostas!$BR$2:$BR$87,E14*1)</f>
        <v>1</v>
      </c>
      <c r="H14" s="8">
        <f>COUNTIF(Respostas!$BR$2:$BR$87,D14*2)</f>
        <v>1</v>
      </c>
      <c r="I14" s="8">
        <f>COUNTIF(Respostas!$BR$2:$BR$87,E14*2)</f>
        <v>2</v>
      </c>
      <c r="J14" s="8">
        <f>COUNTIF(Respostas!$BR$2:$BR$87,D14*3)</f>
        <v>1</v>
      </c>
      <c r="K14" s="8">
        <f>COUNTIF(Respostas!$BR$2:$BR$87,E14*3)</f>
        <v>0</v>
      </c>
      <c r="L14" s="8">
        <f>COUNTIF(Respostas!$BR$2:$BR$87,D14*4)</f>
        <v>3</v>
      </c>
      <c r="M14" s="8">
        <f>COUNTIF(Respostas!$BR$2:$BR$87,E14*4)</f>
        <v>1</v>
      </c>
      <c r="N14" s="8">
        <f>COUNTIF(Respostas!$BR$2:$BR$87,D14*5)</f>
        <v>1</v>
      </c>
      <c r="O14" s="8">
        <f>COUNTIF(Respostas!$BR$2:$BR$87,E14*5)</f>
        <v>1</v>
      </c>
      <c r="P14" s="8">
        <f t="shared" si="1"/>
        <v>8</v>
      </c>
      <c r="Q14" s="8">
        <f t="shared" si="1"/>
        <v>5</v>
      </c>
      <c r="R14" s="28">
        <f t="shared" si="2"/>
        <v>3</v>
      </c>
      <c r="S14" s="28">
        <f t="shared" si="2"/>
        <v>2.8</v>
      </c>
    </row>
    <row r="15" spans="2:20" x14ac:dyDescent="0.25">
      <c r="F15" s="14">
        <f>SUM(F8:F14)</f>
        <v>11</v>
      </c>
      <c r="G15" s="14">
        <f t="shared" ref="G15:Q15" si="3">SUM(G8:G14)</f>
        <v>6</v>
      </c>
      <c r="H15" s="14">
        <f t="shared" si="3"/>
        <v>3</v>
      </c>
      <c r="I15" s="14">
        <f t="shared" si="3"/>
        <v>3</v>
      </c>
      <c r="J15" s="14">
        <f t="shared" si="3"/>
        <v>3</v>
      </c>
      <c r="K15" s="14">
        <f t="shared" si="3"/>
        <v>5</v>
      </c>
      <c r="L15" s="14">
        <f t="shared" si="3"/>
        <v>18</v>
      </c>
      <c r="M15" s="14">
        <f t="shared" si="3"/>
        <v>16</v>
      </c>
      <c r="N15" s="14">
        <f t="shared" si="3"/>
        <v>11</v>
      </c>
      <c r="O15" s="14">
        <f t="shared" si="3"/>
        <v>10</v>
      </c>
      <c r="P15" s="14">
        <f t="shared" si="3"/>
        <v>46</v>
      </c>
      <c r="Q15" s="14">
        <f t="shared" si="3"/>
        <v>40</v>
      </c>
      <c r="R15" s="37">
        <f>AVERAGE(R8:R14)</f>
        <v>2.7653061224489797</v>
      </c>
      <c r="S15" s="37">
        <f>AVERAGE(S8:S14)</f>
        <v>3.5769230769230771</v>
      </c>
      <c r="T15" s="27">
        <f>SUM(F15:O15)</f>
        <v>86</v>
      </c>
    </row>
    <row r="17" spans="2:20" x14ac:dyDescent="0.25">
      <c r="B17" s="44" t="s">
        <v>89</v>
      </c>
      <c r="C17" s="45" t="s">
        <v>134</v>
      </c>
      <c r="D17" s="46"/>
      <c r="E17" s="46"/>
      <c r="F17" s="41" t="s">
        <v>75</v>
      </c>
      <c r="G17" s="41"/>
      <c r="H17" s="41" t="s">
        <v>80</v>
      </c>
      <c r="I17" s="41"/>
      <c r="J17" s="41" t="s">
        <v>74</v>
      </c>
      <c r="K17" s="41"/>
      <c r="L17" s="41" t="s">
        <v>73</v>
      </c>
      <c r="M17" s="41"/>
      <c r="N17" s="41" t="s">
        <v>102</v>
      </c>
      <c r="O17" s="41"/>
      <c r="P17" s="41" t="s">
        <v>123</v>
      </c>
      <c r="Q17" s="41"/>
      <c r="R17" s="41" t="s">
        <v>124</v>
      </c>
      <c r="S17" s="41"/>
    </row>
    <row r="18" spans="2:20" x14ac:dyDescent="0.25">
      <c r="B18" s="44"/>
      <c r="C18" s="45"/>
      <c r="D18" s="46"/>
      <c r="E18" s="46"/>
      <c r="F18" s="11" t="s">
        <v>91</v>
      </c>
      <c r="G18" s="11" t="s">
        <v>92</v>
      </c>
      <c r="H18" s="11" t="s">
        <v>91</v>
      </c>
      <c r="I18" s="11" t="s">
        <v>92</v>
      </c>
      <c r="J18" s="11" t="s">
        <v>91</v>
      </c>
      <c r="K18" s="11" t="s">
        <v>92</v>
      </c>
      <c r="L18" s="11" t="s">
        <v>91</v>
      </c>
      <c r="M18" s="11" t="s">
        <v>92</v>
      </c>
      <c r="N18" s="11" t="s">
        <v>91</v>
      </c>
      <c r="O18" s="11" t="s">
        <v>92</v>
      </c>
      <c r="P18" s="11" t="s">
        <v>91</v>
      </c>
      <c r="Q18" s="11" t="s">
        <v>92</v>
      </c>
      <c r="R18" s="11" t="s">
        <v>91</v>
      </c>
      <c r="S18" s="11" t="s">
        <v>92</v>
      </c>
    </row>
    <row r="19" spans="2:20" x14ac:dyDescent="0.25">
      <c r="B19" s="8">
        <v>1</v>
      </c>
      <c r="C19" s="12" t="s">
        <v>84</v>
      </c>
      <c r="D19" s="8">
        <v>1</v>
      </c>
      <c r="E19" s="8">
        <f>D19*11</f>
        <v>11</v>
      </c>
      <c r="F19" s="8">
        <f>COUNTIF(Respostas!$BT$2:$BT$87,D19*1)</f>
        <v>2</v>
      </c>
      <c r="G19" s="8">
        <f>COUNTIF(Respostas!$BT$2:$BT$87,E19*1)</f>
        <v>0</v>
      </c>
      <c r="H19" s="8">
        <f>COUNTIF(Respostas!$BT$2:$BT$87,D19*2)</f>
        <v>0</v>
      </c>
      <c r="I19" s="8">
        <f>COUNTIF(Respostas!$BT$2:$BT$87,E19*2)</f>
        <v>0</v>
      </c>
      <c r="J19" s="8">
        <f>COUNTIF(Respostas!$BT$2:$BT$87,D19*3)</f>
        <v>0</v>
      </c>
      <c r="K19" s="8">
        <f>COUNTIF(Respostas!$BT$2:$BT$87,E19*3)</f>
        <v>3</v>
      </c>
      <c r="L19" s="8">
        <f>COUNTIF(Respostas!$BT$2:$BT$87,D19*4)</f>
        <v>4</v>
      </c>
      <c r="M19" s="8">
        <f>COUNTIF(Respostas!$BT$2:$BT$87,E19*4)</f>
        <v>1</v>
      </c>
      <c r="N19" s="8">
        <f>COUNTIF(Respostas!$BT$2:$BT$87,D19*5)</f>
        <v>0</v>
      </c>
      <c r="O19" s="8">
        <f>COUNTIF(Respostas!$BT$2:$BT$87,E19*5)</f>
        <v>0</v>
      </c>
      <c r="P19" s="8">
        <f>F19+H19+J19+L19+N19</f>
        <v>6</v>
      </c>
      <c r="Q19" s="8">
        <f>G19+I19+K19+M19+O19</f>
        <v>4</v>
      </c>
      <c r="R19" s="28">
        <f>IFERROR(((F19*1)+(H19*2)+(J19*3)+(L19*4)+(N19*5))/P19,0)</f>
        <v>3</v>
      </c>
      <c r="S19" s="28">
        <f>IFERROR(((G19*1)+(I19*2)+(K19*3)+(M19*4)+(O19*5))/Q19,0)</f>
        <v>3.25</v>
      </c>
    </row>
    <row r="20" spans="2:20" x14ac:dyDescent="0.25">
      <c r="B20" s="8">
        <v>2</v>
      </c>
      <c r="C20" s="9" t="s">
        <v>83</v>
      </c>
      <c r="D20" s="18">
        <v>101</v>
      </c>
      <c r="E20" s="8">
        <f t="shared" ref="E20:E25" si="4">D20*11</f>
        <v>1111</v>
      </c>
      <c r="F20" s="8">
        <f>COUNTIF(Respostas!$BT$2:$BT$87,D20*1)</f>
        <v>2</v>
      </c>
      <c r="G20" s="8">
        <f>COUNTIF(Respostas!$BT$2:$BT$87,E20*1)</f>
        <v>0</v>
      </c>
      <c r="H20" s="8">
        <f>COUNTIF(Respostas!$BT$2:$BT$87,D20*2)</f>
        <v>0</v>
      </c>
      <c r="I20" s="8">
        <f>COUNTIF(Respostas!$BT$2:$BT$87,E20*2)</f>
        <v>0</v>
      </c>
      <c r="J20" s="8">
        <f>COUNTIF(Respostas!$BT$2:$BT$87,D20*3)</f>
        <v>0</v>
      </c>
      <c r="K20" s="8">
        <f>COUNTIF(Respostas!$BT$2:$BT$87,E20*3)</f>
        <v>2</v>
      </c>
      <c r="L20" s="8">
        <f>COUNTIF(Respostas!$BT$2:$BT$87,D20*4)</f>
        <v>0</v>
      </c>
      <c r="M20" s="8">
        <f>COUNTIF(Respostas!$BT$2:$BT$87,E20*4)</f>
        <v>0</v>
      </c>
      <c r="N20" s="8">
        <f>COUNTIF(Respostas!$BT$2:$BT$87,D20*5)</f>
        <v>1</v>
      </c>
      <c r="O20" s="8">
        <f>COUNTIF(Respostas!$BT$2:$BT$87,E20*5)</f>
        <v>0</v>
      </c>
      <c r="P20" s="8">
        <f t="shared" ref="P20:Q25" si="5">F20+H20+J20+L20+N20</f>
        <v>3</v>
      </c>
      <c r="Q20" s="8">
        <f t="shared" si="5"/>
        <v>2</v>
      </c>
      <c r="R20" s="28">
        <f t="shared" ref="R20:S25" si="6">IFERROR(((F20*1)+(H20*2)+(J20*3)+(L20*4)+(N20*5))/P20,0)</f>
        <v>2.3333333333333335</v>
      </c>
      <c r="S20" s="28">
        <f t="shared" si="6"/>
        <v>3</v>
      </c>
    </row>
    <row r="21" spans="2:20" x14ac:dyDescent="0.25">
      <c r="B21" s="8">
        <v>3</v>
      </c>
      <c r="C21" s="9" t="s">
        <v>78</v>
      </c>
      <c r="D21" s="18">
        <v>1001</v>
      </c>
      <c r="E21" s="8">
        <f t="shared" si="4"/>
        <v>11011</v>
      </c>
      <c r="F21" s="8">
        <f>COUNTIF(Respostas!$BT$2:$BT$87,D21*1)</f>
        <v>4</v>
      </c>
      <c r="G21" s="8">
        <f>COUNTIF(Respostas!$BT$2:$BT$87,E21*1)</f>
        <v>1</v>
      </c>
      <c r="H21" s="8">
        <f>COUNTIF(Respostas!$BT$2:$BT$87,D21*2)</f>
        <v>2</v>
      </c>
      <c r="I21" s="8">
        <f>COUNTIF(Respostas!$BT$2:$BT$87,E21*2)</f>
        <v>0</v>
      </c>
      <c r="J21" s="8">
        <f>COUNTIF(Respostas!$BT$2:$BT$87,D21*3)</f>
        <v>3</v>
      </c>
      <c r="K21" s="8">
        <f>COUNTIF(Respostas!$BT$2:$BT$87,E21*3)</f>
        <v>0</v>
      </c>
      <c r="L21" s="8">
        <f>COUNTIF(Respostas!$BT$2:$BT$87,D21*4)</f>
        <v>1</v>
      </c>
      <c r="M21" s="8">
        <f>COUNTIF(Respostas!$BT$2:$BT$87,E21*4)</f>
        <v>2</v>
      </c>
      <c r="N21" s="8">
        <f>COUNTIF(Respostas!$BT$2:$BT$87,D21*5)</f>
        <v>3</v>
      </c>
      <c r="O21" s="8">
        <f>COUNTIF(Respostas!$BT$2:$BT$87,E21*5)</f>
        <v>1</v>
      </c>
      <c r="P21" s="8">
        <f t="shared" si="5"/>
        <v>13</v>
      </c>
      <c r="Q21" s="8">
        <f t="shared" si="5"/>
        <v>4</v>
      </c>
      <c r="R21" s="28">
        <f t="shared" si="6"/>
        <v>2.7692307692307692</v>
      </c>
      <c r="S21" s="28">
        <f t="shared" si="6"/>
        <v>3.5</v>
      </c>
    </row>
    <row r="22" spans="2:20" x14ac:dyDescent="0.25">
      <c r="B22" s="8">
        <v>4</v>
      </c>
      <c r="C22" s="9" t="s">
        <v>86</v>
      </c>
      <c r="D22" s="18">
        <v>10001</v>
      </c>
      <c r="E22" s="8">
        <f t="shared" si="4"/>
        <v>110011</v>
      </c>
      <c r="F22" s="8">
        <f>COUNTIF(Respostas!$BT$2:$BT$87,D22*1)</f>
        <v>0</v>
      </c>
      <c r="G22" s="8">
        <f>COUNTIF(Respostas!$BT$2:$BT$87,E22*1)</f>
        <v>3</v>
      </c>
      <c r="H22" s="8">
        <f>COUNTIF(Respostas!$BT$2:$BT$87,D22*2)</f>
        <v>0</v>
      </c>
      <c r="I22" s="8">
        <f>COUNTIF(Respostas!$BT$2:$BT$87,E22*2)</f>
        <v>1</v>
      </c>
      <c r="J22" s="8">
        <f>COUNTIF(Respostas!$BT$2:$BT$87,D22*3)</f>
        <v>0</v>
      </c>
      <c r="K22" s="8">
        <f>COUNTIF(Respostas!$BT$2:$BT$87,E22*3)</f>
        <v>1</v>
      </c>
      <c r="L22" s="8">
        <f>COUNTIF(Respostas!$BT$2:$BT$87,D22*4)</f>
        <v>0</v>
      </c>
      <c r="M22" s="8">
        <f>COUNTIF(Respostas!$BT$2:$BT$87,E22*4)</f>
        <v>6</v>
      </c>
      <c r="N22" s="8">
        <f>COUNTIF(Respostas!$BT$2:$BT$87,D22*5)</f>
        <v>0</v>
      </c>
      <c r="O22" s="8">
        <f>COUNTIF(Respostas!$BT$2:$BT$87,E22*5)</f>
        <v>2</v>
      </c>
      <c r="P22" s="8">
        <f t="shared" si="5"/>
        <v>0</v>
      </c>
      <c r="Q22" s="8">
        <f t="shared" si="5"/>
        <v>13</v>
      </c>
      <c r="R22" s="28">
        <f t="shared" si="6"/>
        <v>0</v>
      </c>
      <c r="S22" s="28">
        <f t="shared" si="6"/>
        <v>3.2307692307692308</v>
      </c>
    </row>
    <row r="23" spans="2:20" x14ac:dyDescent="0.25">
      <c r="B23" s="8">
        <v>5</v>
      </c>
      <c r="C23" s="17" t="s">
        <v>68</v>
      </c>
      <c r="D23" s="19">
        <v>100001</v>
      </c>
      <c r="E23" s="8">
        <f t="shared" si="4"/>
        <v>1100011</v>
      </c>
      <c r="F23" s="8">
        <f>COUNTIF(Respostas!$BT$2:$BT$87,D23*1)</f>
        <v>0</v>
      </c>
      <c r="G23" s="8">
        <f>COUNTIF(Respostas!$BT$2:$BT$87,E23*1)</f>
        <v>1</v>
      </c>
      <c r="H23" s="8">
        <f>COUNTIF(Respostas!$BT$2:$BT$87,D23*2)</f>
        <v>1</v>
      </c>
      <c r="I23" s="8">
        <f>COUNTIF(Respostas!$BT$2:$BT$87,E23*2)</f>
        <v>1</v>
      </c>
      <c r="J23" s="8">
        <f>COUNTIF(Respostas!$BT$2:$BT$87,D23*3)</f>
        <v>0</v>
      </c>
      <c r="K23" s="8">
        <f>COUNTIF(Respostas!$BT$2:$BT$87,E23*3)</f>
        <v>0</v>
      </c>
      <c r="L23" s="8">
        <f>COUNTIF(Respostas!$BT$2:$BT$87,D23*4)</f>
        <v>4</v>
      </c>
      <c r="M23" s="8">
        <f>COUNTIF(Respostas!$BT$2:$BT$87,E23*4)</f>
        <v>3</v>
      </c>
      <c r="N23" s="8">
        <f>COUNTIF(Respostas!$BT$2:$BT$87,D23*5)</f>
        <v>4</v>
      </c>
      <c r="O23" s="8">
        <f>COUNTIF(Respostas!$BT$2:$BT$87,E23*5)</f>
        <v>2</v>
      </c>
      <c r="P23" s="8">
        <f t="shared" si="5"/>
        <v>9</v>
      </c>
      <c r="Q23" s="8">
        <f t="shared" si="5"/>
        <v>7</v>
      </c>
      <c r="R23" s="28">
        <f t="shared" si="6"/>
        <v>4.2222222222222223</v>
      </c>
      <c r="S23" s="28">
        <f t="shared" si="6"/>
        <v>3.5714285714285716</v>
      </c>
    </row>
    <row r="24" spans="2:20" x14ac:dyDescent="0.25">
      <c r="B24" s="8">
        <v>6</v>
      </c>
      <c r="C24" s="9" t="s">
        <v>81</v>
      </c>
      <c r="D24" s="18">
        <v>1000001</v>
      </c>
      <c r="E24" s="8">
        <f t="shared" si="4"/>
        <v>11000011</v>
      </c>
      <c r="F24" s="8">
        <f>COUNTIF(Respostas!$BT$2:$BT$87,D24*1)</f>
        <v>2</v>
      </c>
      <c r="G24" s="8">
        <f>COUNTIF(Respostas!$BT$2:$BT$87,E24*1)</f>
        <v>2</v>
      </c>
      <c r="H24" s="8">
        <f>COUNTIF(Respostas!$BT$2:$BT$87,D24*2)</f>
        <v>0</v>
      </c>
      <c r="I24" s="8">
        <f>COUNTIF(Respostas!$BT$2:$BT$87,E24*2)</f>
        <v>0</v>
      </c>
      <c r="J24" s="8">
        <f>COUNTIF(Respostas!$BT$2:$BT$87,D24*3)</f>
        <v>1</v>
      </c>
      <c r="K24" s="8">
        <f>COUNTIF(Respostas!$BT$2:$BT$87,E24*3)</f>
        <v>0</v>
      </c>
      <c r="L24" s="8">
        <f>COUNTIF(Respostas!$BT$2:$BT$87,D24*4)</f>
        <v>3</v>
      </c>
      <c r="M24" s="8">
        <f>COUNTIF(Respostas!$BT$2:$BT$87,E24*4)</f>
        <v>1</v>
      </c>
      <c r="N24" s="8">
        <f>COUNTIF(Respostas!$BT$2:$BT$87,D24*5)</f>
        <v>1</v>
      </c>
      <c r="O24" s="8">
        <f>COUNTIF(Respostas!$BT$2:$BT$87,E24*5)</f>
        <v>2</v>
      </c>
      <c r="P24" s="8">
        <f t="shared" si="5"/>
        <v>7</v>
      </c>
      <c r="Q24" s="8">
        <f t="shared" si="5"/>
        <v>5</v>
      </c>
      <c r="R24" s="28">
        <f t="shared" si="6"/>
        <v>3.1428571428571428</v>
      </c>
      <c r="S24" s="28">
        <f t="shared" si="6"/>
        <v>3.2</v>
      </c>
    </row>
    <row r="25" spans="2:20" x14ac:dyDescent="0.25">
      <c r="B25" s="8">
        <v>7</v>
      </c>
      <c r="C25" s="9" t="s">
        <v>82</v>
      </c>
      <c r="D25" s="18">
        <v>100000001</v>
      </c>
      <c r="E25" s="8">
        <f t="shared" si="4"/>
        <v>1100000011</v>
      </c>
      <c r="F25" s="8">
        <f>COUNTIF(Respostas!$BT$2:$BT$87,D25*1)</f>
        <v>2</v>
      </c>
      <c r="G25" s="8">
        <f>COUNTIF(Respostas!$BT$2:$BT$87,E25*1)</f>
        <v>2</v>
      </c>
      <c r="H25" s="8">
        <f>COUNTIF(Respostas!$BT$2:$BT$87,D25*2)</f>
        <v>0</v>
      </c>
      <c r="I25" s="8">
        <f>COUNTIF(Respostas!$BT$2:$BT$87,E25*2)</f>
        <v>0</v>
      </c>
      <c r="J25" s="8">
        <f>COUNTIF(Respostas!$BT$2:$BT$87,D25*3)</f>
        <v>3</v>
      </c>
      <c r="K25" s="8">
        <f>COUNTIF(Respostas!$BT$2:$BT$87,E25*3)</f>
        <v>0</v>
      </c>
      <c r="L25" s="8">
        <f>COUNTIF(Respostas!$BT$2:$BT$87,D25*4)</f>
        <v>2</v>
      </c>
      <c r="M25" s="8">
        <f>COUNTIF(Respostas!$BT$2:$BT$87,E25*4)</f>
        <v>1</v>
      </c>
      <c r="N25" s="8">
        <f>COUNTIF(Respostas!$BT$2:$BT$87,D25*5)</f>
        <v>1</v>
      </c>
      <c r="O25" s="8">
        <f>COUNTIF(Respostas!$BT$2:$BT$87,E25*5)</f>
        <v>2</v>
      </c>
      <c r="P25" s="8">
        <f t="shared" si="5"/>
        <v>8</v>
      </c>
      <c r="Q25" s="8">
        <f t="shared" si="5"/>
        <v>5</v>
      </c>
      <c r="R25" s="28">
        <f t="shared" si="6"/>
        <v>3</v>
      </c>
      <c r="S25" s="28">
        <f t="shared" si="6"/>
        <v>3.2</v>
      </c>
    </row>
    <row r="26" spans="2:20" x14ac:dyDescent="0.25">
      <c r="F26" s="14">
        <f>SUM(F19:F25)</f>
        <v>12</v>
      </c>
      <c r="G26" s="14">
        <f t="shared" ref="G26:Q26" si="7">SUM(G19:G25)</f>
        <v>9</v>
      </c>
      <c r="H26" s="14">
        <f t="shared" si="7"/>
        <v>3</v>
      </c>
      <c r="I26" s="14">
        <f t="shared" si="7"/>
        <v>2</v>
      </c>
      <c r="J26" s="14">
        <f t="shared" si="7"/>
        <v>7</v>
      </c>
      <c r="K26" s="14">
        <f t="shared" si="7"/>
        <v>6</v>
      </c>
      <c r="L26" s="14">
        <f t="shared" si="7"/>
        <v>14</v>
      </c>
      <c r="M26" s="14">
        <f t="shared" si="7"/>
        <v>14</v>
      </c>
      <c r="N26" s="14">
        <f t="shared" si="7"/>
        <v>10</v>
      </c>
      <c r="O26" s="14">
        <f t="shared" si="7"/>
        <v>9</v>
      </c>
      <c r="P26" s="14">
        <f t="shared" si="7"/>
        <v>46</v>
      </c>
      <c r="Q26" s="14">
        <f t="shared" si="7"/>
        <v>40</v>
      </c>
      <c r="R26" s="37">
        <f>AVERAGE(R19:R25)</f>
        <v>2.6382347810919238</v>
      </c>
      <c r="S26" s="37">
        <f>AVERAGE(S19:S25)</f>
        <v>3.2788854003139716</v>
      </c>
      <c r="T26" s="27">
        <f>SUM(F26:O26)</f>
        <v>86</v>
      </c>
    </row>
    <row r="28" spans="2:20" x14ac:dyDescent="0.25">
      <c r="B28" s="44" t="s">
        <v>89</v>
      </c>
      <c r="C28" s="45" t="s">
        <v>135</v>
      </c>
      <c r="D28" s="46"/>
      <c r="E28" s="46"/>
      <c r="F28" s="41" t="s">
        <v>75</v>
      </c>
      <c r="G28" s="41"/>
      <c r="H28" s="41" t="s">
        <v>80</v>
      </c>
      <c r="I28" s="41"/>
      <c r="J28" s="41" t="s">
        <v>74</v>
      </c>
      <c r="K28" s="41"/>
      <c r="L28" s="41" t="s">
        <v>73</v>
      </c>
      <c r="M28" s="41"/>
      <c r="N28" s="41" t="s">
        <v>102</v>
      </c>
      <c r="O28" s="41"/>
      <c r="P28" s="41" t="s">
        <v>123</v>
      </c>
      <c r="Q28" s="41"/>
      <c r="R28" s="41" t="s">
        <v>124</v>
      </c>
      <c r="S28" s="41"/>
    </row>
    <row r="29" spans="2:20" ht="15" customHeight="1" x14ac:dyDescent="0.25">
      <c r="B29" s="44"/>
      <c r="C29" s="45"/>
      <c r="D29" s="46"/>
      <c r="E29" s="46"/>
      <c r="F29" s="11" t="s">
        <v>91</v>
      </c>
      <c r="G29" s="11" t="s">
        <v>92</v>
      </c>
      <c r="H29" s="11" t="s">
        <v>91</v>
      </c>
      <c r="I29" s="11" t="s">
        <v>92</v>
      </c>
      <c r="J29" s="11" t="s">
        <v>91</v>
      </c>
      <c r="K29" s="11" t="s">
        <v>92</v>
      </c>
      <c r="L29" s="11" t="s">
        <v>91</v>
      </c>
      <c r="M29" s="11" t="s">
        <v>92</v>
      </c>
      <c r="N29" s="11" t="s">
        <v>91</v>
      </c>
      <c r="O29" s="11" t="s">
        <v>92</v>
      </c>
      <c r="P29" s="11" t="s">
        <v>91</v>
      </c>
      <c r="Q29" s="11" t="s">
        <v>92</v>
      </c>
      <c r="R29" s="11" t="s">
        <v>91</v>
      </c>
      <c r="S29" s="11" t="s">
        <v>92</v>
      </c>
    </row>
    <row r="30" spans="2:20" x14ac:dyDescent="0.25">
      <c r="B30" s="8">
        <v>1</v>
      </c>
      <c r="C30" s="12" t="s">
        <v>84</v>
      </c>
      <c r="D30" s="8">
        <v>1</v>
      </c>
      <c r="E30" s="8">
        <f>D30*11</f>
        <v>11</v>
      </c>
      <c r="F30" s="8">
        <f>COUNTIF(Respostas!$BV$2:$BV$87,D30*1)</f>
        <v>2</v>
      </c>
      <c r="G30" s="8">
        <f>COUNTIF(Respostas!$BV$2:$BV$87,E30*1)</f>
        <v>0</v>
      </c>
      <c r="H30" s="8">
        <f>COUNTIF(Respostas!$BV$2:$BV$87,D30*2)</f>
        <v>1</v>
      </c>
      <c r="I30" s="8">
        <f>COUNTIF(Respostas!$BV$2:$BV$87,E30*2)</f>
        <v>0</v>
      </c>
      <c r="J30" s="8">
        <f>COUNTIF(Respostas!$BV$2:$BV$87,D30*3)</f>
        <v>1</v>
      </c>
      <c r="K30" s="8">
        <f>COUNTIF(Respostas!$BV$2:$BV$87,E30*3)</f>
        <v>1</v>
      </c>
      <c r="L30" s="8">
        <f>COUNTIF(Respostas!$BV$2:$BV$87,D30*4)</f>
        <v>1</v>
      </c>
      <c r="M30" s="8">
        <f>COUNTIF(Respostas!$BV$2:$BV$87,E30*4)</f>
        <v>3</v>
      </c>
      <c r="N30" s="8">
        <f>COUNTIF(Respostas!$BV$2:$BV$87,D30*5)</f>
        <v>1</v>
      </c>
      <c r="O30" s="8">
        <f>COUNTIF(Respostas!$BV$2:$BV$87,E30*5)</f>
        <v>0</v>
      </c>
      <c r="P30" s="8">
        <f>F30+H30+J30+L30+N30</f>
        <v>6</v>
      </c>
      <c r="Q30" s="8">
        <f>G30+I30+K30+M30+O30</f>
        <v>4</v>
      </c>
      <c r="R30" s="28">
        <f>IFERROR(((F30*1)+(H30*2)+(J30*3)+(L30*4)+(N30*5))/P30,0)</f>
        <v>2.6666666666666665</v>
      </c>
      <c r="S30" s="28">
        <f>IFERROR(((G30*1)+(I30*2)+(K30*3)+(M30*4)+(O30*5))/Q30,0)</f>
        <v>3.75</v>
      </c>
    </row>
    <row r="31" spans="2:20" x14ac:dyDescent="0.25">
      <c r="B31" s="8">
        <v>2</v>
      </c>
      <c r="C31" s="9" t="s">
        <v>83</v>
      </c>
      <c r="D31" s="18">
        <v>101</v>
      </c>
      <c r="E31" s="8">
        <f t="shared" ref="E31:E36" si="8">D31*11</f>
        <v>1111</v>
      </c>
      <c r="F31" s="8">
        <f>COUNTIF(Respostas!$BV$2:$BV$87,D31*1)</f>
        <v>2</v>
      </c>
      <c r="G31" s="8">
        <f>COUNTIF(Respostas!$BV$2:$BV$87,E31*1)</f>
        <v>0</v>
      </c>
      <c r="H31" s="8">
        <f>COUNTIF(Respostas!$BV$2:$BV$87,D31*2)</f>
        <v>0</v>
      </c>
      <c r="I31" s="8">
        <f>COUNTIF(Respostas!$BV$2:$BV$87,E31*2)</f>
        <v>0</v>
      </c>
      <c r="J31" s="8">
        <f>COUNTIF(Respostas!$BV$2:$BV$87,D31*3)</f>
        <v>0</v>
      </c>
      <c r="K31" s="8">
        <f>COUNTIF(Respostas!$BV$2:$BV$87,E31*3)</f>
        <v>0</v>
      </c>
      <c r="L31" s="8">
        <f>COUNTIF(Respostas!$BV$2:$BV$87,D31*4)</f>
        <v>0</v>
      </c>
      <c r="M31" s="8">
        <f>COUNTIF(Respostas!$BV$2:$BV$87,E31*4)</f>
        <v>1</v>
      </c>
      <c r="N31" s="8">
        <f>COUNTIF(Respostas!$BV$2:$BV$87,D31*5)</f>
        <v>1</v>
      </c>
      <c r="O31" s="8">
        <f>COUNTIF(Respostas!$BV$2:$BV$87,E31*5)</f>
        <v>1</v>
      </c>
      <c r="P31" s="8">
        <f t="shared" ref="P31:Q36" si="9">F31+H31+J31+L31+N31</f>
        <v>3</v>
      </c>
      <c r="Q31" s="8">
        <f t="shared" si="9"/>
        <v>2</v>
      </c>
      <c r="R31" s="28">
        <f t="shared" ref="R31:S36" si="10">IFERROR(((F31*1)+(H31*2)+(J31*3)+(L31*4)+(N31*5))/P31,0)</f>
        <v>2.3333333333333335</v>
      </c>
      <c r="S31" s="28">
        <f t="shared" si="10"/>
        <v>4.5</v>
      </c>
    </row>
    <row r="32" spans="2:20" x14ac:dyDescent="0.25">
      <c r="B32" s="8">
        <v>3</v>
      </c>
      <c r="C32" s="9" t="s">
        <v>78</v>
      </c>
      <c r="D32" s="18">
        <v>1001</v>
      </c>
      <c r="E32" s="8">
        <f t="shared" si="8"/>
        <v>11011</v>
      </c>
      <c r="F32" s="8">
        <f>COUNTIF(Respostas!$BV$2:$BV$87,D32*1)</f>
        <v>4</v>
      </c>
      <c r="G32" s="8">
        <f>COUNTIF(Respostas!$BV$2:$BV$87,E32*1)</f>
        <v>1</v>
      </c>
      <c r="H32" s="8">
        <f>COUNTIF(Respostas!$BV$2:$BV$87,D32*2)</f>
        <v>2</v>
      </c>
      <c r="I32" s="8">
        <f>COUNTIF(Respostas!$BV$2:$BV$87,E32*2)</f>
        <v>0</v>
      </c>
      <c r="J32" s="8">
        <f>COUNTIF(Respostas!$BV$2:$BV$87,D32*3)</f>
        <v>1</v>
      </c>
      <c r="K32" s="8">
        <f>COUNTIF(Respostas!$BV$2:$BV$87,E32*3)</f>
        <v>2</v>
      </c>
      <c r="L32" s="8">
        <f>COUNTIF(Respostas!$BV$2:$BV$87,D32*4)</f>
        <v>4</v>
      </c>
      <c r="M32" s="8">
        <f>COUNTIF(Respostas!$BV$2:$BV$87,E32*4)</f>
        <v>0</v>
      </c>
      <c r="N32" s="8">
        <f>COUNTIF(Respostas!$BV$2:$BV$87,D32*5)</f>
        <v>2</v>
      </c>
      <c r="O32" s="8">
        <f>COUNTIF(Respostas!$BV$2:$BV$87,E32*5)</f>
        <v>1</v>
      </c>
      <c r="P32" s="8">
        <f t="shared" si="9"/>
        <v>13</v>
      </c>
      <c r="Q32" s="8">
        <f t="shared" si="9"/>
        <v>4</v>
      </c>
      <c r="R32" s="28">
        <f t="shared" si="10"/>
        <v>2.8461538461538463</v>
      </c>
      <c r="S32" s="28">
        <f t="shared" si="10"/>
        <v>3</v>
      </c>
    </row>
    <row r="33" spans="2:20" x14ac:dyDescent="0.25">
      <c r="B33" s="8">
        <v>4</v>
      </c>
      <c r="C33" s="9" t="s">
        <v>86</v>
      </c>
      <c r="D33" s="18">
        <v>10001</v>
      </c>
      <c r="E33" s="8">
        <f t="shared" si="8"/>
        <v>110011</v>
      </c>
      <c r="F33" s="8">
        <f>COUNTIF(Respostas!$BV$2:$BV$87,D33*1)</f>
        <v>0</v>
      </c>
      <c r="G33" s="8">
        <f>COUNTIF(Respostas!$BV$2:$BV$87,E33*1)</f>
        <v>3</v>
      </c>
      <c r="H33" s="8">
        <f>COUNTIF(Respostas!$BV$2:$BV$87,D33*2)</f>
        <v>0</v>
      </c>
      <c r="I33" s="8">
        <f>COUNTIF(Respostas!$BV$2:$BV$87,E33*2)</f>
        <v>1</v>
      </c>
      <c r="J33" s="8">
        <f>COUNTIF(Respostas!$BV$2:$BV$87,D33*3)</f>
        <v>0</v>
      </c>
      <c r="K33" s="8">
        <f>COUNTIF(Respostas!$BV$2:$BV$87,E33*3)</f>
        <v>3</v>
      </c>
      <c r="L33" s="8">
        <f>COUNTIF(Respostas!$BV$2:$BV$87,D33*4)</f>
        <v>0</v>
      </c>
      <c r="M33" s="8">
        <f>COUNTIF(Respostas!$BV$2:$BV$87,E33*4)</f>
        <v>5</v>
      </c>
      <c r="N33" s="8">
        <f>COUNTIF(Respostas!$BV$2:$BV$87,D33*5)</f>
        <v>0</v>
      </c>
      <c r="O33" s="8">
        <f>COUNTIF(Respostas!$BV$2:$BV$87,E33*5)</f>
        <v>1</v>
      </c>
      <c r="P33" s="8">
        <f t="shared" si="9"/>
        <v>0</v>
      </c>
      <c r="Q33" s="8">
        <f t="shared" si="9"/>
        <v>13</v>
      </c>
      <c r="R33" s="28">
        <f t="shared" si="10"/>
        <v>0</v>
      </c>
      <c r="S33" s="28">
        <f t="shared" si="10"/>
        <v>3</v>
      </c>
    </row>
    <row r="34" spans="2:20" x14ac:dyDescent="0.25">
      <c r="B34" s="8">
        <v>5</v>
      </c>
      <c r="C34" s="17" t="s">
        <v>68</v>
      </c>
      <c r="D34" s="19">
        <v>100001</v>
      </c>
      <c r="E34" s="8">
        <f t="shared" si="8"/>
        <v>1100011</v>
      </c>
      <c r="F34" s="8">
        <f>COUNTIF(Respostas!$BV$2:$BV$87,D34*1)</f>
        <v>0</v>
      </c>
      <c r="G34" s="8">
        <f>COUNTIF(Respostas!$BV$2:$BV$87,E34*1)</f>
        <v>1</v>
      </c>
      <c r="H34" s="8">
        <f>COUNTIF(Respostas!$BV$2:$BV$87,D34*2)</f>
        <v>1</v>
      </c>
      <c r="I34" s="8">
        <f>COUNTIF(Respostas!$BV$2:$BV$87,E34*2)</f>
        <v>0</v>
      </c>
      <c r="J34" s="8">
        <f>COUNTIF(Respostas!$BV$2:$BV$87,D34*3)</f>
        <v>1</v>
      </c>
      <c r="K34" s="8">
        <f>COUNTIF(Respostas!$BV$2:$BV$87,E34*3)</f>
        <v>2</v>
      </c>
      <c r="L34" s="8">
        <f>COUNTIF(Respostas!$BV$2:$BV$87,D34*4)</f>
        <v>3</v>
      </c>
      <c r="M34" s="8">
        <f>COUNTIF(Respostas!$BV$2:$BV$87,E34*4)</f>
        <v>2</v>
      </c>
      <c r="N34" s="8">
        <f>COUNTIF(Respostas!$BV$2:$BV$87,D34*5)</f>
        <v>4</v>
      </c>
      <c r="O34" s="8">
        <f>COUNTIF(Respostas!$BV$2:$BV$87,E34*5)</f>
        <v>2</v>
      </c>
      <c r="P34" s="8">
        <f t="shared" si="9"/>
        <v>9</v>
      </c>
      <c r="Q34" s="8">
        <f t="shared" si="9"/>
        <v>7</v>
      </c>
      <c r="R34" s="28">
        <f t="shared" si="10"/>
        <v>4.1111111111111107</v>
      </c>
      <c r="S34" s="28">
        <f t="shared" si="10"/>
        <v>3.5714285714285716</v>
      </c>
    </row>
    <row r="35" spans="2:20" x14ac:dyDescent="0.25">
      <c r="B35" s="8">
        <v>6</v>
      </c>
      <c r="C35" s="9" t="s">
        <v>81</v>
      </c>
      <c r="D35" s="18">
        <v>1000001</v>
      </c>
      <c r="E35" s="8">
        <f t="shared" si="8"/>
        <v>11000011</v>
      </c>
      <c r="F35" s="8">
        <f>COUNTIF(Respostas!$BV$2:$BV$87,D35*1)</f>
        <v>1</v>
      </c>
      <c r="G35" s="8">
        <f>COUNTIF(Respostas!$BV$2:$BV$87,E35*1)</f>
        <v>2</v>
      </c>
      <c r="H35" s="8">
        <f>COUNTIF(Respostas!$BV$2:$BV$87,D35*2)</f>
        <v>1</v>
      </c>
      <c r="I35" s="8">
        <f>COUNTIF(Respostas!$BV$2:$BV$87,E35*2)</f>
        <v>0</v>
      </c>
      <c r="J35" s="8">
        <f>COUNTIF(Respostas!$BV$2:$BV$87,D35*3)</f>
        <v>1</v>
      </c>
      <c r="K35" s="8">
        <f>COUNTIF(Respostas!$BV$2:$BV$87,E35*3)</f>
        <v>0</v>
      </c>
      <c r="L35" s="8">
        <f>COUNTIF(Respostas!$BV$2:$BV$87,D35*4)</f>
        <v>2</v>
      </c>
      <c r="M35" s="8">
        <f>COUNTIF(Respostas!$BV$2:$BV$87,E35*4)</f>
        <v>1</v>
      </c>
      <c r="N35" s="8">
        <f>COUNTIF(Respostas!$BV$2:$BV$87,D35*5)</f>
        <v>2</v>
      </c>
      <c r="O35" s="8">
        <f>COUNTIF(Respostas!$BV$2:$BV$87,E35*5)</f>
        <v>2</v>
      </c>
      <c r="P35" s="8">
        <f t="shared" si="9"/>
        <v>7</v>
      </c>
      <c r="Q35" s="8">
        <f t="shared" si="9"/>
        <v>5</v>
      </c>
      <c r="R35" s="28">
        <f t="shared" si="10"/>
        <v>3.4285714285714284</v>
      </c>
      <c r="S35" s="28">
        <f t="shared" si="10"/>
        <v>3.2</v>
      </c>
    </row>
    <row r="36" spans="2:20" x14ac:dyDescent="0.25">
      <c r="B36" s="8">
        <v>7</v>
      </c>
      <c r="C36" s="9" t="s">
        <v>82</v>
      </c>
      <c r="D36" s="18">
        <v>100000001</v>
      </c>
      <c r="E36" s="8">
        <f t="shared" si="8"/>
        <v>1100000011</v>
      </c>
      <c r="F36" s="8">
        <f>COUNTIF(Respostas!$BV$2:$BV$87,D36*1)</f>
        <v>2</v>
      </c>
      <c r="G36" s="8">
        <f>COUNTIF(Respostas!$BV$2:$BV$87,E36*1)</f>
        <v>1</v>
      </c>
      <c r="H36" s="8">
        <f>COUNTIF(Respostas!$BV$2:$BV$87,D36*2)</f>
        <v>1</v>
      </c>
      <c r="I36" s="8">
        <f>COUNTIF(Respostas!$BV$2:$BV$87,E36*2)</f>
        <v>2</v>
      </c>
      <c r="J36" s="8">
        <f>COUNTIF(Respostas!$BV$2:$BV$87,D36*3)</f>
        <v>1</v>
      </c>
      <c r="K36" s="8">
        <f>COUNTIF(Respostas!$BV$2:$BV$87,E36*3)</f>
        <v>1</v>
      </c>
      <c r="L36" s="8">
        <f>COUNTIF(Respostas!$BV$2:$BV$87,D36*4)</f>
        <v>3</v>
      </c>
      <c r="M36" s="8">
        <f>COUNTIF(Respostas!$BV$2:$BV$87,E36*4)</f>
        <v>0</v>
      </c>
      <c r="N36" s="8">
        <f>COUNTIF(Respostas!$BV$2:$BV$87,D36*5)</f>
        <v>1</v>
      </c>
      <c r="O36" s="8">
        <f>COUNTIF(Respostas!$BV$2:$BV$87,E36*5)</f>
        <v>1</v>
      </c>
      <c r="P36" s="8">
        <f t="shared" si="9"/>
        <v>8</v>
      </c>
      <c r="Q36" s="8">
        <f t="shared" si="9"/>
        <v>5</v>
      </c>
      <c r="R36" s="28">
        <f t="shared" si="10"/>
        <v>3</v>
      </c>
      <c r="S36" s="28">
        <f t="shared" si="10"/>
        <v>2.6</v>
      </c>
    </row>
    <row r="37" spans="2:20" x14ac:dyDescent="0.25">
      <c r="F37" s="14">
        <f>SUM(F30:F36)</f>
        <v>11</v>
      </c>
      <c r="G37" s="14">
        <f t="shared" ref="G37:Q37" si="11">SUM(G30:G36)</f>
        <v>8</v>
      </c>
      <c r="H37" s="14">
        <f t="shared" si="11"/>
        <v>6</v>
      </c>
      <c r="I37" s="14">
        <f t="shared" si="11"/>
        <v>3</v>
      </c>
      <c r="J37" s="14">
        <f t="shared" si="11"/>
        <v>5</v>
      </c>
      <c r="K37" s="14">
        <f t="shared" si="11"/>
        <v>9</v>
      </c>
      <c r="L37" s="14">
        <f t="shared" si="11"/>
        <v>13</v>
      </c>
      <c r="M37" s="14">
        <f t="shared" si="11"/>
        <v>12</v>
      </c>
      <c r="N37" s="14">
        <f t="shared" si="11"/>
        <v>11</v>
      </c>
      <c r="O37" s="14">
        <f t="shared" si="11"/>
        <v>8</v>
      </c>
      <c r="P37" s="14">
        <f t="shared" si="11"/>
        <v>46</v>
      </c>
      <c r="Q37" s="14">
        <f t="shared" si="11"/>
        <v>40</v>
      </c>
      <c r="R37" s="37">
        <f>AVERAGE(R30:R36)</f>
        <v>2.6265480551194833</v>
      </c>
      <c r="S37" s="37">
        <f>AVERAGE(S30:S36)</f>
        <v>3.3744897959183677</v>
      </c>
      <c r="T37" s="27">
        <f>SUM(F37:O37)</f>
        <v>86</v>
      </c>
    </row>
    <row r="39" spans="2:20" x14ac:dyDescent="0.25">
      <c r="B39" s="44" t="s">
        <v>89</v>
      </c>
      <c r="C39" s="45" t="s">
        <v>136</v>
      </c>
      <c r="D39" s="46"/>
      <c r="E39" s="46"/>
      <c r="F39" s="41" t="s">
        <v>75</v>
      </c>
      <c r="G39" s="41"/>
      <c r="H39" s="41" t="s">
        <v>80</v>
      </c>
      <c r="I39" s="41"/>
      <c r="J39" s="41" t="s">
        <v>74</v>
      </c>
      <c r="K39" s="41"/>
      <c r="L39" s="41" t="s">
        <v>73</v>
      </c>
      <c r="M39" s="41"/>
      <c r="N39" s="41" t="s">
        <v>102</v>
      </c>
      <c r="O39" s="41"/>
      <c r="P39" s="41" t="s">
        <v>123</v>
      </c>
      <c r="Q39" s="41"/>
      <c r="R39" s="41" t="s">
        <v>124</v>
      </c>
      <c r="S39" s="41"/>
    </row>
    <row r="40" spans="2:20" x14ac:dyDescent="0.25">
      <c r="B40" s="44"/>
      <c r="C40" s="45"/>
      <c r="D40" s="46"/>
      <c r="E40" s="46"/>
      <c r="F40" s="11" t="s">
        <v>91</v>
      </c>
      <c r="G40" s="11" t="s">
        <v>92</v>
      </c>
      <c r="H40" s="11" t="s">
        <v>91</v>
      </c>
      <c r="I40" s="11" t="s">
        <v>92</v>
      </c>
      <c r="J40" s="11" t="s">
        <v>91</v>
      </c>
      <c r="K40" s="11" t="s">
        <v>92</v>
      </c>
      <c r="L40" s="11" t="s">
        <v>91</v>
      </c>
      <c r="M40" s="11" t="s">
        <v>92</v>
      </c>
      <c r="N40" s="11" t="s">
        <v>91</v>
      </c>
      <c r="O40" s="11" t="s">
        <v>92</v>
      </c>
      <c r="P40" s="11" t="s">
        <v>91</v>
      </c>
      <c r="Q40" s="11" t="s">
        <v>92</v>
      </c>
      <c r="R40" s="11" t="s">
        <v>91</v>
      </c>
      <c r="S40" s="11" t="s">
        <v>92</v>
      </c>
    </row>
    <row r="41" spans="2:20" x14ac:dyDescent="0.25">
      <c r="B41" s="8">
        <v>1</v>
      </c>
      <c r="C41" s="12" t="s">
        <v>84</v>
      </c>
      <c r="D41" s="8">
        <v>1</v>
      </c>
      <c r="E41" s="8">
        <f>D41*11</f>
        <v>11</v>
      </c>
      <c r="F41" s="8">
        <f>COUNTIF(Respostas!$BX$2:$BX$87,D41*1)</f>
        <v>2</v>
      </c>
      <c r="G41" s="8">
        <f>COUNTIF(Respostas!$BX$2:$BX$87,E41*1)</f>
        <v>0</v>
      </c>
      <c r="H41" s="8">
        <f>COUNTIF(Respostas!$BX$2:$BX$87,D41*2)</f>
        <v>1</v>
      </c>
      <c r="I41" s="8">
        <f>COUNTIF(Respostas!$BX$2:$BX$87,E41*2)</f>
        <v>0</v>
      </c>
      <c r="J41" s="8">
        <f>COUNTIF(Respostas!$BX$2:$BX$87,D41*3)</f>
        <v>1</v>
      </c>
      <c r="K41" s="8">
        <f>COUNTIF(Respostas!$BX$2:$BX$87,E41*3)</f>
        <v>1</v>
      </c>
      <c r="L41" s="8">
        <f>COUNTIF(Respostas!$BX$2:$BX$87,D41*4)</f>
        <v>1</v>
      </c>
      <c r="M41" s="8">
        <f>COUNTIF(Respostas!$BX$2:$BX$87,E41*4)</f>
        <v>3</v>
      </c>
      <c r="N41" s="8">
        <f>COUNTIF(Respostas!$BX$2:$BX$87,D41*5)</f>
        <v>1</v>
      </c>
      <c r="O41" s="8">
        <f>COUNTIF(Respostas!$BX$2:$BX$87,E41*5)</f>
        <v>0</v>
      </c>
      <c r="P41" s="8">
        <f>F41+H41+J41+L41+N41</f>
        <v>6</v>
      </c>
      <c r="Q41" s="8">
        <f>G41+I41+K41+M41+O41</f>
        <v>4</v>
      </c>
      <c r="R41" s="28">
        <f>IFERROR(((F41*1)+(H41*2)+(J41*3)+(L41*4)+(N41*5))/P41,0)</f>
        <v>2.6666666666666665</v>
      </c>
      <c r="S41" s="28">
        <f>IFERROR(((G41*1)+(I41*2)+(K41*3)+(M41*4)+(O41*5))/Q41,0)</f>
        <v>3.75</v>
      </c>
    </row>
    <row r="42" spans="2:20" x14ac:dyDescent="0.25">
      <c r="B42" s="8">
        <v>2</v>
      </c>
      <c r="C42" s="9" t="s">
        <v>83</v>
      </c>
      <c r="D42" s="18">
        <v>101</v>
      </c>
      <c r="E42" s="8">
        <f t="shared" ref="E42:E47" si="12">D42*11</f>
        <v>1111</v>
      </c>
      <c r="F42" s="8">
        <f>COUNTIF(Respostas!$BX$2:$BX$87,D42*1)</f>
        <v>2</v>
      </c>
      <c r="G42" s="8">
        <f>COUNTIF(Respostas!$BX$2:$BX$87,E42*1)</f>
        <v>0</v>
      </c>
      <c r="H42" s="8">
        <f>COUNTIF(Respostas!$BX$2:$BX$87,D42*2)</f>
        <v>0</v>
      </c>
      <c r="I42" s="8">
        <f>COUNTIF(Respostas!$BX$2:$BX$87,E42*2)</f>
        <v>0</v>
      </c>
      <c r="J42" s="8">
        <f>COUNTIF(Respostas!$BX$2:$BX$87,D42*3)</f>
        <v>0</v>
      </c>
      <c r="K42" s="8">
        <f>COUNTIF(Respostas!$BX$2:$BX$87,E42*3)</f>
        <v>0</v>
      </c>
      <c r="L42" s="8">
        <f>COUNTIF(Respostas!$BX$2:$BX$87,D42*4)</f>
        <v>0</v>
      </c>
      <c r="M42" s="8">
        <f>COUNTIF(Respostas!$BX$2:$BX$87,E42*4)</f>
        <v>1</v>
      </c>
      <c r="N42" s="8">
        <f>COUNTIF(Respostas!$BX$2:$BX$87,D42*5)</f>
        <v>1</v>
      </c>
      <c r="O42" s="8">
        <f>COUNTIF(Respostas!$BX$2:$BX$87,E42*5)</f>
        <v>1</v>
      </c>
      <c r="P42" s="8">
        <f t="shared" ref="P42:Q47" si="13">F42+H42+J42+L42+N42</f>
        <v>3</v>
      </c>
      <c r="Q42" s="8">
        <f t="shared" si="13"/>
        <v>2</v>
      </c>
      <c r="R42" s="28">
        <f t="shared" ref="R42:S47" si="14">IFERROR(((F42*1)+(H42*2)+(J42*3)+(L42*4)+(N42*5))/P42,0)</f>
        <v>2.3333333333333335</v>
      </c>
      <c r="S42" s="28">
        <f t="shared" si="14"/>
        <v>4.5</v>
      </c>
    </row>
    <row r="43" spans="2:20" x14ac:dyDescent="0.25">
      <c r="B43" s="8">
        <v>3</v>
      </c>
      <c r="C43" s="9" t="s">
        <v>78</v>
      </c>
      <c r="D43" s="18">
        <v>1001</v>
      </c>
      <c r="E43" s="8">
        <f t="shared" si="12"/>
        <v>11011</v>
      </c>
      <c r="F43" s="8">
        <f>COUNTIF(Respostas!$BX$2:$BX$87,D43*1)</f>
        <v>4</v>
      </c>
      <c r="G43" s="8">
        <f>COUNTIF(Respostas!$BX$2:$BX$87,E43*1)</f>
        <v>1</v>
      </c>
      <c r="H43" s="8">
        <f>COUNTIF(Respostas!$BX$2:$BX$87,D43*2)</f>
        <v>2</v>
      </c>
      <c r="I43" s="8">
        <f>COUNTIF(Respostas!$BX$2:$BX$87,E43*2)</f>
        <v>0</v>
      </c>
      <c r="J43" s="8">
        <f>COUNTIF(Respostas!$BX$2:$BX$87,D43*3)</f>
        <v>2</v>
      </c>
      <c r="K43" s="8">
        <f>COUNTIF(Respostas!$BX$2:$BX$87,E43*3)</f>
        <v>1</v>
      </c>
      <c r="L43" s="8">
        <f>COUNTIF(Respostas!$BX$2:$BX$87,D43*4)</f>
        <v>3</v>
      </c>
      <c r="M43" s="8">
        <f>COUNTIF(Respostas!$BX$2:$BX$87,E43*4)</f>
        <v>1</v>
      </c>
      <c r="N43" s="8">
        <f>COUNTIF(Respostas!$BX$2:$BX$87,D43*5)</f>
        <v>2</v>
      </c>
      <c r="O43" s="8">
        <f>COUNTIF(Respostas!$BX$2:$BX$87,E43*5)</f>
        <v>1</v>
      </c>
      <c r="P43" s="8">
        <f t="shared" si="13"/>
        <v>13</v>
      </c>
      <c r="Q43" s="8">
        <f t="shared" si="13"/>
        <v>4</v>
      </c>
      <c r="R43" s="28">
        <f t="shared" si="14"/>
        <v>2.7692307692307692</v>
      </c>
      <c r="S43" s="28">
        <f t="shared" si="14"/>
        <v>3.25</v>
      </c>
    </row>
    <row r="44" spans="2:20" x14ac:dyDescent="0.25">
      <c r="B44" s="8">
        <v>4</v>
      </c>
      <c r="C44" s="9" t="s">
        <v>86</v>
      </c>
      <c r="D44" s="18">
        <v>10001</v>
      </c>
      <c r="E44" s="8">
        <f t="shared" si="12"/>
        <v>110011</v>
      </c>
      <c r="F44" s="8">
        <f>COUNTIF(Respostas!$BX$2:$BX$87,D44*1)</f>
        <v>0</v>
      </c>
      <c r="G44" s="8">
        <f>COUNTIF(Respostas!$BX$2:$BX$87,E44*1)</f>
        <v>3</v>
      </c>
      <c r="H44" s="8">
        <f>COUNTIF(Respostas!$BX$2:$BX$87,D44*2)</f>
        <v>0</v>
      </c>
      <c r="I44" s="8">
        <f>COUNTIF(Respostas!$BX$2:$BX$87,E44*2)</f>
        <v>0</v>
      </c>
      <c r="J44" s="8">
        <f>COUNTIF(Respostas!$BX$2:$BX$87,D44*3)</f>
        <v>0</v>
      </c>
      <c r="K44" s="8">
        <f>COUNTIF(Respostas!$BX$2:$BX$87,E44*3)</f>
        <v>4</v>
      </c>
      <c r="L44" s="8">
        <f>COUNTIF(Respostas!$BX$2:$BX$87,D44*4)</f>
        <v>0</v>
      </c>
      <c r="M44" s="8">
        <f>COUNTIF(Respostas!$BX$2:$BX$87,E44*4)</f>
        <v>4</v>
      </c>
      <c r="N44" s="8">
        <f>COUNTIF(Respostas!$BX$2:$BX$87,D44*5)</f>
        <v>0</v>
      </c>
      <c r="O44" s="8">
        <f>COUNTIF(Respostas!$BX$2:$BX$87,E44*5)</f>
        <v>2</v>
      </c>
      <c r="P44" s="8">
        <f t="shared" si="13"/>
        <v>0</v>
      </c>
      <c r="Q44" s="8">
        <f t="shared" si="13"/>
        <v>13</v>
      </c>
      <c r="R44" s="28">
        <f t="shared" si="14"/>
        <v>0</v>
      </c>
      <c r="S44" s="28">
        <f t="shared" si="14"/>
        <v>3.1538461538461537</v>
      </c>
    </row>
    <row r="45" spans="2:20" x14ac:dyDescent="0.25">
      <c r="B45" s="8">
        <v>5</v>
      </c>
      <c r="C45" s="17" t="s">
        <v>68</v>
      </c>
      <c r="D45" s="19">
        <v>100001</v>
      </c>
      <c r="E45" s="8">
        <f t="shared" si="12"/>
        <v>1100011</v>
      </c>
      <c r="F45" s="8">
        <f>COUNTIF(Respostas!$BX$2:$BX$87,D45*1)</f>
        <v>0</v>
      </c>
      <c r="G45" s="8">
        <f>COUNTIF(Respostas!$BX$2:$BX$87,E45*1)</f>
        <v>1</v>
      </c>
      <c r="H45" s="8">
        <f>COUNTIF(Respostas!$BX$2:$BX$87,D45*2)</f>
        <v>1</v>
      </c>
      <c r="I45" s="8">
        <f>COUNTIF(Respostas!$BX$2:$BX$87,E45*2)</f>
        <v>1</v>
      </c>
      <c r="J45" s="8">
        <f>COUNTIF(Respostas!$BX$2:$BX$87,D45*3)</f>
        <v>1</v>
      </c>
      <c r="K45" s="8">
        <f>COUNTIF(Respostas!$BX$2:$BX$87,E45*3)</f>
        <v>0</v>
      </c>
      <c r="L45" s="8">
        <f>COUNTIF(Respostas!$BX$2:$BX$87,D45*4)</f>
        <v>2</v>
      </c>
      <c r="M45" s="8">
        <f>COUNTIF(Respostas!$BX$2:$BX$87,E45*4)</f>
        <v>3</v>
      </c>
      <c r="N45" s="8">
        <f>COUNTIF(Respostas!$BX$2:$BX$87,D45*5)</f>
        <v>5</v>
      </c>
      <c r="O45" s="8">
        <f>COUNTIF(Respostas!$BX$2:$BX$87,E45*5)</f>
        <v>2</v>
      </c>
      <c r="P45" s="8">
        <f t="shared" si="13"/>
        <v>9</v>
      </c>
      <c r="Q45" s="8">
        <f t="shared" si="13"/>
        <v>7</v>
      </c>
      <c r="R45" s="28">
        <f t="shared" si="14"/>
        <v>4.2222222222222223</v>
      </c>
      <c r="S45" s="28">
        <f t="shared" si="14"/>
        <v>3.5714285714285716</v>
      </c>
    </row>
    <row r="46" spans="2:20" x14ac:dyDescent="0.25">
      <c r="B46" s="8">
        <v>6</v>
      </c>
      <c r="C46" s="9" t="s">
        <v>81</v>
      </c>
      <c r="D46" s="18">
        <v>1000001</v>
      </c>
      <c r="E46" s="8">
        <f t="shared" si="12"/>
        <v>11000011</v>
      </c>
      <c r="F46" s="8">
        <f>COUNTIF(Respostas!$BX$2:$BX$87,D46*1)</f>
        <v>1</v>
      </c>
      <c r="G46" s="8">
        <f>COUNTIF(Respostas!$BX$2:$BX$87,E46*1)</f>
        <v>2</v>
      </c>
      <c r="H46" s="8">
        <f>COUNTIF(Respostas!$BX$2:$BX$87,D46*2)</f>
        <v>1</v>
      </c>
      <c r="I46" s="8">
        <f>COUNTIF(Respostas!$BX$2:$BX$87,E46*2)</f>
        <v>0</v>
      </c>
      <c r="J46" s="8">
        <f>COUNTIF(Respostas!$BX$2:$BX$87,D46*3)</f>
        <v>0</v>
      </c>
      <c r="K46" s="8">
        <f>COUNTIF(Respostas!$BX$2:$BX$87,E46*3)</f>
        <v>0</v>
      </c>
      <c r="L46" s="8">
        <f>COUNTIF(Respostas!$BX$2:$BX$87,D46*4)</f>
        <v>4</v>
      </c>
      <c r="M46" s="8">
        <f>COUNTIF(Respostas!$BX$2:$BX$87,E46*4)</f>
        <v>1</v>
      </c>
      <c r="N46" s="8">
        <f>COUNTIF(Respostas!$BX$2:$BX$87,D46*5)</f>
        <v>1</v>
      </c>
      <c r="O46" s="8">
        <f>COUNTIF(Respostas!$BX$2:$BX$87,E46*5)</f>
        <v>2</v>
      </c>
      <c r="P46" s="8">
        <f t="shared" si="13"/>
        <v>7</v>
      </c>
      <c r="Q46" s="8">
        <f t="shared" si="13"/>
        <v>5</v>
      </c>
      <c r="R46" s="28">
        <f t="shared" si="14"/>
        <v>3.4285714285714284</v>
      </c>
      <c r="S46" s="28">
        <f t="shared" si="14"/>
        <v>3.2</v>
      </c>
    </row>
    <row r="47" spans="2:20" x14ac:dyDescent="0.25">
      <c r="B47" s="8">
        <v>7</v>
      </c>
      <c r="C47" s="9" t="s">
        <v>82</v>
      </c>
      <c r="D47" s="18">
        <v>100000001</v>
      </c>
      <c r="E47" s="8">
        <f t="shared" si="12"/>
        <v>1100000011</v>
      </c>
      <c r="F47" s="8">
        <f>COUNTIF(Respostas!$BX$2:$BX$87,D47*1)</f>
        <v>2</v>
      </c>
      <c r="G47" s="8">
        <f>COUNTIF(Respostas!$BX$2:$BX$87,E47*1)</f>
        <v>2</v>
      </c>
      <c r="H47" s="8">
        <f>COUNTIF(Respostas!$BX$2:$BX$87,D47*2)</f>
        <v>1</v>
      </c>
      <c r="I47" s="8">
        <f>COUNTIF(Respostas!$BX$2:$BX$87,E47*2)</f>
        <v>1</v>
      </c>
      <c r="J47" s="8">
        <f>COUNTIF(Respostas!$BX$2:$BX$87,D47*3)</f>
        <v>1</v>
      </c>
      <c r="K47" s="8">
        <f>COUNTIF(Respostas!$BX$2:$BX$87,E47*3)</f>
        <v>0</v>
      </c>
      <c r="L47" s="8">
        <f>COUNTIF(Respostas!$BX$2:$BX$87,D47*4)</f>
        <v>2</v>
      </c>
      <c r="M47" s="8">
        <f>COUNTIF(Respostas!$BX$2:$BX$87,E47*4)</f>
        <v>1</v>
      </c>
      <c r="N47" s="8">
        <f>COUNTIF(Respostas!$BX$2:$BX$87,D47*5)</f>
        <v>2</v>
      </c>
      <c r="O47" s="8">
        <f>COUNTIF(Respostas!$BX$2:$BX$87,E47*5)</f>
        <v>1</v>
      </c>
      <c r="P47" s="8">
        <f t="shared" si="13"/>
        <v>8</v>
      </c>
      <c r="Q47" s="8">
        <f t="shared" si="13"/>
        <v>5</v>
      </c>
      <c r="R47" s="28">
        <f t="shared" si="14"/>
        <v>3.125</v>
      </c>
      <c r="S47" s="28">
        <f t="shared" si="14"/>
        <v>2.6</v>
      </c>
    </row>
    <row r="48" spans="2:20" x14ac:dyDescent="0.25">
      <c r="F48" s="14">
        <f>SUM(F41:F47)</f>
        <v>11</v>
      </c>
      <c r="G48" s="14">
        <f t="shared" ref="G48:Q48" si="15">SUM(G41:G47)</f>
        <v>9</v>
      </c>
      <c r="H48" s="14">
        <f t="shared" si="15"/>
        <v>6</v>
      </c>
      <c r="I48" s="14">
        <f t="shared" si="15"/>
        <v>2</v>
      </c>
      <c r="J48" s="14">
        <f t="shared" si="15"/>
        <v>5</v>
      </c>
      <c r="K48" s="14">
        <f t="shared" si="15"/>
        <v>6</v>
      </c>
      <c r="L48" s="14">
        <f t="shared" si="15"/>
        <v>12</v>
      </c>
      <c r="M48" s="14">
        <f t="shared" si="15"/>
        <v>14</v>
      </c>
      <c r="N48" s="14">
        <f t="shared" si="15"/>
        <v>12</v>
      </c>
      <c r="O48" s="14">
        <f t="shared" si="15"/>
        <v>9</v>
      </c>
      <c r="P48" s="14">
        <f t="shared" si="15"/>
        <v>46</v>
      </c>
      <c r="Q48" s="14">
        <f t="shared" si="15"/>
        <v>40</v>
      </c>
      <c r="R48" s="37">
        <f>AVERAGE(R41:R47)</f>
        <v>2.6492892028606314</v>
      </c>
      <c r="S48" s="37">
        <f>AVERAGE(S41:S47)</f>
        <v>3.4321821036106752</v>
      </c>
      <c r="T48" s="27">
        <f>SUM(F48:O48)</f>
        <v>86</v>
      </c>
    </row>
    <row r="50" spans="2:20" x14ac:dyDescent="0.25">
      <c r="B50" s="44" t="s">
        <v>89</v>
      </c>
      <c r="C50" s="45" t="s">
        <v>137</v>
      </c>
      <c r="D50" s="46"/>
      <c r="E50" s="46"/>
      <c r="F50" s="41" t="s">
        <v>75</v>
      </c>
      <c r="G50" s="41"/>
      <c r="H50" s="41" t="s">
        <v>80</v>
      </c>
      <c r="I50" s="41"/>
      <c r="J50" s="41" t="s">
        <v>74</v>
      </c>
      <c r="K50" s="41"/>
      <c r="L50" s="41" t="s">
        <v>73</v>
      </c>
      <c r="M50" s="41"/>
      <c r="N50" s="41" t="s">
        <v>102</v>
      </c>
      <c r="O50" s="41"/>
      <c r="P50" s="41" t="s">
        <v>123</v>
      </c>
      <c r="Q50" s="41"/>
      <c r="R50" s="41" t="s">
        <v>124</v>
      </c>
      <c r="S50" s="41"/>
    </row>
    <row r="51" spans="2:20" x14ac:dyDescent="0.25">
      <c r="B51" s="44"/>
      <c r="C51" s="45"/>
      <c r="D51" s="46"/>
      <c r="E51" s="46"/>
      <c r="F51" s="11" t="s">
        <v>91</v>
      </c>
      <c r="G51" s="11" t="s">
        <v>92</v>
      </c>
      <c r="H51" s="11" t="s">
        <v>91</v>
      </c>
      <c r="I51" s="11" t="s">
        <v>92</v>
      </c>
      <c r="J51" s="11" t="s">
        <v>91</v>
      </c>
      <c r="K51" s="11" t="s">
        <v>92</v>
      </c>
      <c r="L51" s="11" t="s">
        <v>91</v>
      </c>
      <c r="M51" s="11" t="s">
        <v>92</v>
      </c>
      <c r="N51" s="11" t="s">
        <v>91</v>
      </c>
      <c r="O51" s="11" t="s">
        <v>92</v>
      </c>
      <c r="P51" s="11" t="s">
        <v>91</v>
      </c>
      <c r="Q51" s="11" t="s">
        <v>92</v>
      </c>
      <c r="R51" s="11" t="s">
        <v>91</v>
      </c>
      <c r="S51" s="11" t="s">
        <v>92</v>
      </c>
    </row>
    <row r="52" spans="2:20" x14ac:dyDescent="0.25">
      <c r="B52" s="8">
        <v>1</v>
      </c>
      <c r="C52" s="12" t="s">
        <v>84</v>
      </c>
      <c r="D52" s="8">
        <v>1</v>
      </c>
      <c r="E52" s="8">
        <f>D52*11</f>
        <v>11</v>
      </c>
      <c r="F52" s="8">
        <f>COUNTIF(Respostas!$BZ$2:$BZ$87,D52*1)</f>
        <v>2</v>
      </c>
      <c r="G52" s="8">
        <f>COUNTIF(Respostas!$BZ$2:$BZ$87,E52*1)</f>
        <v>0</v>
      </c>
      <c r="H52" s="8">
        <f>COUNTIF(Respostas!$BZ$2:$BZ$87,D52*2)</f>
        <v>0</v>
      </c>
      <c r="I52" s="8">
        <f>COUNTIF(Respostas!$BZ$2:$BZ$87,E52*2)</f>
        <v>0</v>
      </c>
      <c r="J52" s="8">
        <f>COUNTIF(Respostas!$BZ$2:$BZ$87,D52*3)</f>
        <v>1</v>
      </c>
      <c r="K52" s="8">
        <f>COUNTIF(Respostas!$BZ$2:$BZ$87,E52*3)</f>
        <v>0</v>
      </c>
      <c r="L52" s="8">
        <f>COUNTIF(Respostas!$BZ$2:$BZ$87,D52*4)</f>
        <v>3</v>
      </c>
      <c r="M52" s="8">
        <f>COUNTIF(Respostas!$BZ$2:$BZ$87,E52*4)</f>
        <v>4</v>
      </c>
      <c r="N52" s="8">
        <f>COUNTIF(Respostas!$BZ$2:$BZ$87,D52*5)</f>
        <v>0</v>
      </c>
      <c r="O52" s="8">
        <f>COUNTIF(Respostas!$BZ$2:$BZ$87,E52*5)</f>
        <v>0</v>
      </c>
      <c r="P52" s="8">
        <f>F52+H52+J52+L52+N52</f>
        <v>6</v>
      </c>
      <c r="Q52" s="8">
        <f>G52+I52+K52+M52+O52</f>
        <v>4</v>
      </c>
      <c r="R52" s="28">
        <f>IFERROR(((F52*1)+(H52*2)+(J52*3)+(L52*4)+(N52*5))/P52,0)</f>
        <v>2.8333333333333335</v>
      </c>
      <c r="S52" s="28">
        <f>IFERROR(((G52*1)+(I52*2)+(K52*3)+(M52*4)+(O52*5))/Q52,0)</f>
        <v>4</v>
      </c>
    </row>
    <row r="53" spans="2:20" x14ac:dyDescent="0.25">
      <c r="B53" s="8">
        <v>2</v>
      </c>
      <c r="C53" s="9" t="s">
        <v>83</v>
      </c>
      <c r="D53" s="18">
        <v>101</v>
      </c>
      <c r="E53" s="8">
        <f t="shared" ref="E53:E58" si="16">D53*11</f>
        <v>1111</v>
      </c>
      <c r="F53" s="8">
        <f>COUNTIF(Respostas!$BZ$2:$BZ$87,D53*1)</f>
        <v>2</v>
      </c>
      <c r="G53" s="8">
        <f>COUNTIF(Respostas!$BZ$2:$BZ$87,E53*1)</f>
        <v>0</v>
      </c>
      <c r="H53" s="8">
        <f>COUNTIF(Respostas!$BZ$2:$BZ$87,D53*2)</f>
        <v>0</v>
      </c>
      <c r="I53" s="8">
        <f>COUNTIF(Respostas!$BZ$2:$BZ$87,E53*2)</f>
        <v>0</v>
      </c>
      <c r="J53" s="8">
        <f>COUNTIF(Respostas!$BZ$2:$BZ$87,D53*3)</f>
        <v>0</v>
      </c>
      <c r="K53" s="8">
        <f>COUNTIF(Respostas!$BZ$2:$BZ$87,E53*3)</f>
        <v>1</v>
      </c>
      <c r="L53" s="8">
        <f>COUNTIF(Respostas!$BZ$2:$BZ$87,D53*4)</f>
        <v>0</v>
      </c>
      <c r="M53" s="8">
        <f>COUNTIF(Respostas!$BZ$2:$BZ$87,E53*4)</f>
        <v>1</v>
      </c>
      <c r="N53" s="8">
        <f>COUNTIF(Respostas!$BZ$2:$BZ$87,D53*5)</f>
        <v>1</v>
      </c>
      <c r="O53" s="8">
        <f>COUNTIF(Respostas!$BZ$2:$BZ$87,E53*5)</f>
        <v>0</v>
      </c>
      <c r="P53" s="8">
        <f t="shared" ref="P53:Q58" si="17">F53+H53+J53+L53+N53</f>
        <v>3</v>
      </c>
      <c r="Q53" s="8">
        <f t="shared" si="17"/>
        <v>2</v>
      </c>
      <c r="R53" s="28">
        <f t="shared" ref="R53:S58" si="18">IFERROR(((F53*1)+(H53*2)+(J53*3)+(L53*4)+(N53*5))/P53,0)</f>
        <v>2.3333333333333335</v>
      </c>
      <c r="S53" s="28">
        <f t="shared" si="18"/>
        <v>3.5</v>
      </c>
    </row>
    <row r="54" spans="2:20" x14ac:dyDescent="0.25">
      <c r="B54" s="8">
        <v>3</v>
      </c>
      <c r="C54" s="9" t="s">
        <v>78</v>
      </c>
      <c r="D54" s="18">
        <v>1001</v>
      </c>
      <c r="E54" s="8">
        <f t="shared" si="16"/>
        <v>11011</v>
      </c>
      <c r="F54" s="8">
        <f>COUNTIF(Respostas!$BZ$2:$BZ$87,D54*1)</f>
        <v>5</v>
      </c>
      <c r="G54" s="8">
        <f>COUNTIF(Respostas!$BZ$2:$BZ$87,E54*1)</f>
        <v>1</v>
      </c>
      <c r="H54" s="8">
        <f>COUNTIF(Respostas!$BZ$2:$BZ$87,D54*2)</f>
        <v>1</v>
      </c>
      <c r="I54" s="8">
        <f>COUNTIF(Respostas!$BZ$2:$BZ$87,E54*2)</f>
        <v>0</v>
      </c>
      <c r="J54" s="8">
        <f>COUNTIF(Respostas!$BZ$2:$BZ$87,D54*3)</f>
        <v>0</v>
      </c>
      <c r="K54" s="8">
        <f>COUNTIF(Respostas!$BZ$2:$BZ$87,E54*3)</f>
        <v>0</v>
      </c>
      <c r="L54" s="8">
        <f>COUNTIF(Respostas!$BZ$2:$BZ$87,D54*4)</f>
        <v>2</v>
      </c>
      <c r="M54" s="8">
        <f>COUNTIF(Respostas!$BZ$2:$BZ$87,E54*4)</f>
        <v>2</v>
      </c>
      <c r="N54" s="8">
        <f>COUNTIF(Respostas!$BZ$2:$BZ$87,D54*5)</f>
        <v>5</v>
      </c>
      <c r="O54" s="8">
        <f>COUNTIF(Respostas!$BZ$2:$BZ$87,E54*5)</f>
        <v>1</v>
      </c>
      <c r="P54" s="8">
        <f t="shared" si="17"/>
        <v>13</v>
      </c>
      <c r="Q54" s="8">
        <f t="shared" si="17"/>
        <v>4</v>
      </c>
      <c r="R54" s="28">
        <f t="shared" si="18"/>
        <v>3.0769230769230771</v>
      </c>
      <c r="S54" s="28">
        <f t="shared" si="18"/>
        <v>3.5</v>
      </c>
    </row>
    <row r="55" spans="2:20" x14ac:dyDescent="0.25">
      <c r="B55" s="8">
        <v>4</v>
      </c>
      <c r="C55" s="9" t="s">
        <v>86</v>
      </c>
      <c r="D55" s="18">
        <v>10001</v>
      </c>
      <c r="E55" s="8">
        <f t="shared" si="16"/>
        <v>110011</v>
      </c>
      <c r="F55" s="8">
        <f>COUNTIF(Respostas!$BZ$2:$BZ$87,D55*1)</f>
        <v>0</v>
      </c>
      <c r="G55" s="8">
        <f>COUNTIF(Respostas!$BZ$2:$BZ$87,E55*1)</f>
        <v>3</v>
      </c>
      <c r="H55" s="8">
        <f>COUNTIF(Respostas!$BZ$2:$BZ$87,D55*2)</f>
        <v>0</v>
      </c>
      <c r="I55" s="8">
        <f>COUNTIF(Respostas!$BZ$2:$BZ$87,E55*2)</f>
        <v>0</v>
      </c>
      <c r="J55" s="8">
        <f>COUNTIF(Respostas!$BZ$2:$BZ$87,D55*3)</f>
        <v>0</v>
      </c>
      <c r="K55" s="8">
        <f>COUNTIF(Respostas!$BZ$2:$BZ$87,E55*3)</f>
        <v>0</v>
      </c>
      <c r="L55" s="8">
        <f>COUNTIF(Respostas!$BZ$2:$BZ$87,D55*4)</f>
        <v>0</v>
      </c>
      <c r="M55" s="8">
        <f>COUNTIF(Respostas!$BZ$2:$BZ$87,E55*4)</f>
        <v>9</v>
      </c>
      <c r="N55" s="8">
        <f>COUNTIF(Respostas!$BZ$2:$BZ$87,D55*5)</f>
        <v>0</v>
      </c>
      <c r="O55" s="8">
        <f>COUNTIF(Respostas!$BZ$2:$BZ$87,E55*5)</f>
        <v>1</v>
      </c>
      <c r="P55" s="8">
        <f t="shared" si="17"/>
        <v>0</v>
      </c>
      <c r="Q55" s="8">
        <f t="shared" si="17"/>
        <v>13</v>
      </c>
      <c r="R55" s="28">
        <f t="shared" si="18"/>
        <v>0</v>
      </c>
      <c r="S55" s="28">
        <f t="shared" si="18"/>
        <v>3.3846153846153846</v>
      </c>
    </row>
    <row r="56" spans="2:20" x14ac:dyDescent="0.25">
      <c r="B56" s="8">
        <v>5</v>
      </c>
      <c r="C56" s="17" t="s">
        <v>68</v>
      </c>
      <c r="D56" s="19">
        <v>100001</v>
      </c>
      <c r="E56" s="8">
        <f t="shared" si="16"/>
        <v>1100011</v>
      </c>
      <c r="F56" s="8">
        <f>COUNTIF(Respostas!$BZ$2:$BZ$87,D56*1)</f>
        <v>0</v>
      </c>
      <c r="G56" s="8">
        <f>COUNTIF(Respostas!$BZ$2:$BZ$87,E56*1)</f>
        <v>2</v>
      </c>
      <c r="H56" s="8">
        <f>COUNTIF(Respostas!$BZ$2:$BZ$87,D56*2)</f>
        <v>1</v>
      </c>
      <c r="I56" s="8">
        <f>COUNTIF(Respostas!$BZ$2:$BZ$87,E56*2)</f>
        <v>0</v>
      </c>
      <c r="J56" s="8">
        <f>COUNTIF(Respostas!$BZ$2:$BZ$87,D56*3)</f>
        <v>0</v>
      </c>
      <c r="K56" s="8">
        <f>COUNTIF(Respostas!$BZ$2:$BZ$87,E56*3)</f>
        <v>0</v>
      </c>
      <c r="L56" s="8">
        <f>COUNTIF(Respostas!$BZ$2:$BZ$87,D56*4)</f>
        <v>4</v>
      </c>
      <c r="M56" s="8">
        <f>COUNTIF(Respostas!$BZ$2:$BZ$87,E56*4)</f>
        <v>2</v>
      </c>
      <c r="N56" s="8">
        <f>COUNTIF(Respostas!$BZ$2:$BZ$87,D56*5)</f>
        <v>4</v>
      </c>
      <c r="O56" s="8">
        <f>COUNTIF(Respostas!$BZ$2:$BZ$87,E56*5)</f>
        <v>3</v>
      </c>
      <c r="P56" s="8">
        <f t="shared" si="17"/>
        <v>9</v>
      </c>
      <c r="Q56" s="8">
        <f t="shared" si="17"/>
        <v>7</v>
      </c>
      <c r="R56" s="28">
        <f t="shared" si="18"/>
        <v>4.2222222222222223</v>
      </c>
      <c r="S56" s="28">
        <f t="shared" si="18"/>
        <v>3.5714285714285716</v>
      </c>
    </row>
    <row r="57" spans="2:20" x14ac:dyDescent="0.25">
      <c r="B57" s="8">
        <v>6</v>
      </c>
      <c r="C57" s="9" t="s">
        <v>81</v>
      </c>
      <c r="D57" s="18">
        <v>1000001</v>
      </c>
      <c r="E57" s="8">
        <f t="shared" si="16"/>
        <v>11000011</v>
      </c>
      <c r="F57" s="8">
        <f>COUNTIF(Respostas!$BZ$2:$BZ$87,D57*1)</f>
        <v>3</v>
      </c>
      <c r="G57" s="8">
        <f>COUNTIF(Respostas!$BZ$2:$BZ$87,E57*1)</f>
        <v>2</v>
      </c>
      <c r="H57" s="8">
        <f>COUNTIF(Respostas!$BZ$2:$BZ$87,D57*2)</f>
        <v>0</v>
      </c>
      <c r="I57" s="8">
        <f>COUNTIF(Respostas!$BZ$2:$BZ$87,E57*2)</f>
        <v>0</v>
      </c>
      <c r="J57" s="8">
        <f>COUNTIF(Respostas!$BZ$2:$BZ$87,D57*3)</f>
        <v>0</v>
      </c>
      <c r="K57" s="8">
        <f>COUNTIF(Respostas!$BZ$2:$BZ$87,E57*3)</f>
        <v>0</v>
      </c>
      <c r="L57" s="8">
        <f>COUNTIF(Respostas!$BZ$2:$BZ$87,D57*4)</f>
        <v>3</v>
      </c>
      <c r="M57" s="8">
        <f>COUNTIF(Respostas!$BZ$2:$BZ$87,E57*4)</f>
        <v>1</v>
      </c>
      <c r="N57" s="8">
        <f>COUNTIF(Respostas!$BZ$2:$BZ$87,D57*5)</f>
        <v>1</v>
      </c>
      <c r="O57" s="8">
        <f>COUNTIF(Respostas!$BZ$2:$BZ$87,E57*5)</f>
        <v>2</v>
      </c>
      <c r="P57" s="8">
        <f t="shared" si="17"/>
        <v>7</v>
      </c>
      <c r="Q57" s="8">
        <f t="shared" si="17"/>
        <v>5</v>
      </c>
      <c r="R57" s="28">
        <f t="shared" si="18"/>
        <v>2.8571428571428572</v>
      </c>
      <c r="S57" s="28">
        <f t="shared" si="18"/>
        <v>3.2</v>
      </c>
    </row>
    <row r="58" spans="2:20" x14ac:dyDescent="0.25">
      <c r="B58" s="8">
        <v>7</v>
      </c>
      <c r="C58" s="9" t="s">
        <v>82</v>
      </c>
      <c r="D58" s="18">
        <v>100000001</v>
      </c>
      <c r="E58" s="8">
        <f t="shared" si="16"/>
        <v>1100000011</v>
      </c>
      <c r="F58" s="8">
        <f>COUNTIF(Respostas!$BZ$2:$BZ$87,D58*1)</f>
        <v>2</v>
      </c>
      <c r="G58" s="8">
        <f>COUNTIF(Respostas!$BZ$2:$BZ$87,E58*1)</f>
        <v>1</v>
      </c>
      <c r="H58" s="8">
        <f>COUNTIF(Respostas!$BZ$2:$BZ$87,D58*2)</f>
        <v>0</v>
      </c>
      <c r="I58" s="8">
        <f>COUNTIF(Respostas!$BZ$2:$BZ$87,E58*2)</f>
        <v>1</v>
      </c>
      <c r="J58" s="8">
        <f>COUNTIF(Respostas!$BZ$2:$BZ$87,D58*3)</f>
        <v>1</v>
      </c>
      <c r="K58" s="8">
        <f>COUNTIF(Respostas!$BZ$2:$BZ$87,E58*3)</f>
        <v>1</v>
      </c>
      <c r="L58" s="8">
        <f>COUNTIF(Respostas!$BZ$2:$BZ$87,D58*4)</f>
        <v>2</v>
      </c>
      <c r="M58" s="8">
        <f>COUNTIF(Respostas!$BZ$2:$BZ$87,E58*4)</f>
        <v>0</v>
      </c>
      <c r="N58" s="8">
        <f>COUNTIF(Respostas!$BZ$2:$BZ$87,D58*5)</f>
        <v>3</v>
      </c>
      <c r="O58" s="8">
        <f>COUNTIF(Respostas!$BZ$2:$BZ$87,E58*5)</f>
        <v>2</v>
      </c>
      <c r="P58" s="8">
        <f t="shared" si="17"/>
        <v>8</v>
      </c>
      <c r="Q58" s="8">
        <f t="shared" si="17"/>
        <v>5</v>
      </c>
      <c r="R58" s="28">
        <f t="shared" si="18"/>
        <v>3.5</v>
      </c>
      <c r="S58" s="28">
        <f t="shared" si="18"/>
        <v>3.2</v>
      </c>
    </row>
    <row r="59" spans="2:20" x14ac:dyDescent="0.25">
      <c r="F59" s="14">
        <f>SUM(F52:F58)</f>
        <v>14</v>
      </c>
      <c r="G59" s="14">
        <f t="shared" ref="G59:Q59" si="19">SUM(G52:G58)</f>
        <v>9</v>
      </c>
      <c r="H59" s="14">
        <f t="shared" si="19"/>
        <v>2</v>
      </c>
      <c r="I59" s="14">
        <f t="shared" si="19"/>
        <v>1</v>
      </c>
      <c r="J59" s="14">
        <f t="shared" si="19"/>
        <v>2</v>
      </c>
      <c r="K59" s="14">
        <f t="shared" si="19"/>
        <v>2</v>
      </c>
      <c r="L59" s="14">
        <f t="shared" si="19"/>
        <v>14</v>
      </c>
      <c r="M59" s="14">
        <f t="shared" si="19"/>
        <v>19</v>
      </c>
      <c r="N59" s="14">
        <f t="shared" si="19"/>
        <v>14</v>
      </c>
      <c r="O59" s="14">
        <f t="shared" si="19"/>
        <v>9</v>
      </c>
      <c r="P59" s="14">
        <f t="shared" si="19"/>
        <v>46</v>
      </c>
      <c r="Q59" s="14">
        <f t="shared" si="19"/>
        <v>40</v>
      </c>
      <c r="R59" s="37">
        <f>AVERAGE(R52:R58)</f>
        <v>2.6889935461364032</v>
      </c>
      <c r="S59" s="37">
        <f>AVERAGE(S52:S58)</f>
        <v>3.4794348508634223</v>
      </c>
      <c r="T59" s="27">
        <f>SUM(F59:O59)</f>
        <v>86</v>
      </c>
    </row>
    <row r="61" spans="2:20" x14ac:dyDescent="0.25">
      <c r="B61" s="44" t="s">
        <v>89</v>
      </c>
      <c r="C61" s="45" t="s">
        <v>138</v>
      </c>
      <c r="D61" s="46"/>
      <c r="E61" s="46"/>
      <c r="F61" s="41" t="s">
        <v>75</v>
      </c>
      <c r="G61" s="41"/>
      <c r="H61" s="41" t="s">
        <v>80</v>
      </c>
      <c r="I61" s="41"/>
      <c r="J61" s="41" t="s">
        <v>74</v>
      </c>
      <c r="K61" s="41"/>
      <c r="L61" s="41" t="s">
        <v>73</v>
      </c>
      <c r="M61" s="41"/>
      <c r="N61" s="41" t="s">
        <v>102</v>
      </c>
      <c r="O61" s="41"/>
      <c r="P61" s="41" t="s">
        <v>123</v>
      </c>
      <c r="Q61" s="41"/>
      <c r="R61" s="41" t="s">
        <v>124</v>
      </c>
      <c r="S61" s="41"/>
    </row>
    <row r="62" spans="2:20" x14ac:dyDescent="0.25">
      <c r="B62" s="44"/>
      <c r="C62" s="45"/>
      <c r="D62" s="46"/>
      <c r="E62" s="46"/>
      <c r="F62" s="11" t="s">
        <v>91</v>
      </c>
      <c r="G62" s="11" t="s">
        <v>92</v>
      </c>
      <c r="H62" s="11" t="s">
        <v>91</v>
      </c>
      <c r="I62" s="11" t="s">
        <v>92</v>
      </c>
      <c r="J62" s="11" t="s">
        <v>91</v>
      </c>
      <c r="K62" s="11" t="s">
        <v>92</v>
      </c>
      <c r="L62" s="11" t="s">
        <v>91</v>
      </c>
      <c r="M62" s="11" t="s">
        <v>92</v>
      </c>
      <c r="N62" s="11" t="s">
        <v>91</v>
      </c>
      <c r="O62" s="11" t="s">
        <v>92</v>
      </c>
      <c r="P62" s="11" t="s">
        <v>91</v>
      </c>
      <c r="Q62" s="11" t="s">
        <v>92</v>
      </c>
      <c r="R62" s="11" t="s">
        <v>91</v>
      </c>
      <c r="S62" s="11" t="s">
        <v>92</v>
      </c>
    </row>
    <row r="63" spans="2:20" x14ac:dyDescent="0.25">
      <c r="B63" s="8">
        <v>1</v>
      </c>
      <c r="C63" s="12" t="s">
        <v>84</v>
      </c>
      <c r="D63" s="8">
        <v>1</v>
      </c>
      <c r="E63" s="8">
        <f>D63*11</f>
        <v>11</v>
      </c>
      <c r="F63" s="8">
        <f>COUNTIF(Respostas!$CB$2:$CB$87,D63*1)</f>
        <v>2</v>
      </c>
      <c r="G63" s="8">
        <f>COUNTIF(Respostas!$CB$2:$CB$87,E63*1)</f>
        <v>0</v>
      </c>
      <c r="H63" s="8">
        <f>COUNTIF(Respostas!$CB$2:$CB$87,D63*2)</f>
        <v>0</v>
      </c>
      <c r="I63" s="8">
        <f>COUNTIF(Respostas!$CB$2:$CB$87,E63*2)</f>
        <v>0</v>
      </c>
      <c r="J63" s="8">
        <f>COUNTIF(Respostas!$CB$2:$CB$87,D63*3)</f>
        <v>0</v>
      </c>
      <c r="K63" s="8">
        <f>COUNTIF(Respostas!$CB$2:$CB$87,E63*3)</f>
        <v>0</v>
      </c>
      <c r="L63" s="8">
        <f>COUNTIF(Respostas!$CB$2:$CB$87,D63*4)</f>
        <v>3</v>
      </c>
      <c r="M63" s="8">
        <f>COUNTIF(Respostas!$CB$2:$CB$87,E63*4)</f>
        <v>4</v>
      </c>
      <c r="N63" s="8">
        <f>COUNTIF(Respostas!$CB$2:$CB$87,D63*5)</f>
        <v>1</v>
      </c>
      <c r="O63" s="8">
        <f>COUNTIF(Respostas!$CB$2:$CB$87,E63*5)</f>
        <v>0</v>
      </c>
      <c r="P63" s="8">
        <f>COUNTIF(Respostas!$CB$2:$CB$87,F63*5)</f>
        <v>0</v>
      </c>
      <c r="Q63" s="8">
        <f>COUNTIF(Respostas!$CB$2:$CB$87,G63*5)</f>
        <v>0</v>
      </c>
      <c r="R63" s="28">
        <f>IFERROR(((F63*1)+(H63*2)+(J63*3)+(L63*4)+(N63*5))/P63,0)</f>
        <v>0</v>
      </c>
      <c r="S63" s="28">
        <f>IFERROR(((G63*1)+(I63*2)+(K63*3)+(M63*4)+(O63*5))/Q63,0)</f>
        <v>0</v>
      </c>
    </row>
    <row r="64" spans="2:20" x14ac:dyDescent="0.25">
      <c r="B64" s="8">
        <v>2</v>
      </c>
      <c r="C64" s="9" t="s">
        <v>83</v>
      </c>
      <c r="D64" s="18">
        <v>101</v>
      </c>
      <c r="E64" s="8">
        <f t="shared" ref="E64:E69" si="20">D64*11</f>
        <v>1111</v>
      </c>
      <c r="F64" s="8">
        <f>COUNTIF(Respostas!$CB$2:$CB$87,D64*1)</f>
        <v>2</v>
      </c>
      <c r="G64" s="8">
        <f>COUNTIF(Respostas!$CB$2:$CB$87,E64*1)</f>
        <v>0</v>
      </c>
      <c r="H64" s="8">
        <f>COUNTIF(Respostas!$CB$2:$CB$87,D64*2)</f>
        <v>0</v>
      </c>
      <c r="I64" s="8">
        <f>COUNTIF(Respostas!$CB$2:$CB$87,E64*2)</f>
        <v>0</v>
      </c>
      <c r="J64" s="8">
        <f>COUNTIF(Respostas!$CB$2:$CB$87,D64*3)</f>
        <v>0</v>
      </c>
      <c r="K64" s="8">
        <f>COUNTIF(Respostas!$CB$2:$CB$87,E64*3)</f>
        <v>0</v>
      </c>
      <c r="L64" s="8">
        <f>COUNTIF(Respostas!$CB$2:$CB$87,D64*4)</f>
        <v>0</v>
      </c>
      <c r="M64" s="8">
        <f>COUNTIF(Respostas!$CB$2:$CB$87,E64*4)</f>
        <v>1</v>
      </c>
      <c r="N64" s="8">
        <f>COUNTIF(Respostas!$CB$2:$CB$87,D64*5)</f>
        <v>1</v>
      </c>
      <c r="O64" s="8">
        <f>COUNTIF(Respostas!$CB$2:$CB$87,E64*5)</f>
        <v>1</v>
      </c>
      <c r="P64" s="8">
        <f t="shared" ref="P64:Q69" si="21">F64+H64+J64+L64+N64</f>
        <v>3</v>
      </c>
      <c r="Q64" s="8">
        <f t="shared" si="21"/>
        <v>2</v>
      </c>
      <c r="R64" s="28">
        <f t="shared" ref="R64:S69" si="22">IFERROR(((F64*1)+(H64*2)+(J64*3)+(L64*4)+(N64*5))/P64,0)</f>
        <v>2.3333333333333335</v>
      </c>
      <c r="S64" s="28">
        <f t="shared" si="22"/>
        <v>4.5</v>
      </c>
    </row>
    <row r="65" spans="2:20" x14ac:dyDescent="0.25">
      <c r="B65" s="8">
        <v>3</v>
      </c>
      <c r="C65" s="9" t="s">
        <v>78</v>
      </c>
      <c r="D65" s="18">
        <v>1001</v>
      </c>
      <c r="E65" s="8">
        <f t="shared" si="20"/>
        <v>11011</v>
      </c>
      <c r="F65" s="8">
        <f>COUNTIF(Respostas!$CB$2:$CB$87,D65*1)</f>
        <v>4</v>
      </c>
      <c r="G65" s="8">
        <f>COUNTIF(Respostas!$CB$2:$CB$87,E65*1)</f>
        <v>1</v>
      </c>
      <c r="H65" s="8">
        <f>COUNTIF(Respostas!$CB$2:$CB$87,D65*2)</f>
        <v>1</v>
      </c>
      <c r="I65" s="8">
        <f>COUNTIF(Respostas!$CB$2:$CB$87,E65*2)</f>
        <v>0</v>
      </c>
      <c r="J65" s="8">
        <f>COUNTIF(Respostas!$CB$2:$CB$87,D65*3)</f>
        <v>1</v>
      </c>
      <c r="K65" s="8">
        <f>COUNTIF(Respostas!$CB$2:$CB$87,E65*3)</f>
        <v>0</v>
      </c>
      <c r="L65" s="8">
        <f>COUNTIF(Respostas!$CB$2:$CB$87,D65*4)</f>
        <v>4</v>
      </c>
      <c r="M65" s="8">
        <f>COUNTIF(Respostas!$CB$2:$CB$87,E65*4)</f>
        <v>1</v>
      </c>
      <c r="N65" s="8">
        <f>COUNTIF(Respostas!$CB$2:$CB$87,D65*5)</f>
        <v>3</v>
      </c>
      <c r="O65" s="8">
        <f>COUNTIF(Respostas!$CB$2:$CB$87,E65*5)</f>
        <v>2</v>
      </c>
      <c r="P65" s="8">
        <f t="shared" si="21"/>
        <v>13</v>
      </c>
      <c r="Q65" s="8">
        <f t="shared" si="21"/>
        <v>4</v>
      </c>
      <c r="R65" s="28">
        <f t="shared" si="22"/>
        <v>3.0769230769230771</v>
      </c>
      <c r="S65" s="28">
        <f t="shared" si="22"/>
        <v>3.75</v>
      </c>
    </row>
    <row r="66" spans="2:20" x14ac:dyDescent="0.25">
      <c r="B66" s="8">
        <v>4</v>
      </c>
      <c r="C66" s="9" t="s">
        <v>86</v>
      </c>
      <c r="D66" s="18">
        <v>10001</v>
      </c>
      <c r="E66" s="8">
        <f t="shared" si="20"/>
        <v>110011</v>
      </c>
      <c r="F66" s="8">
        <f>COUNTIF(Respostas!$CB$2:$CB$87,D66*1)</f>
        <v>0</v>
      </c>
      <c r="G66" s="8">
        <f>COUNTIF(Respostas!$CB$2:$CB$87,E66*1)</f>
        <v>1</v>
      </c>
      <c r="H66" s="8">
        <f>COUNTIF(Respostas!$CB$2:$CB$87,D66*2)</f>
        <v>0</v>
      </c>
      <c r="I66" s="8">
        <f>COUNTIF(Respostas!$CB$2:$CB$87,E66*2)</f>
        <v>0</v>
      </c>
      <c r="J66" s="8">
        <f>COUNTIF(Respostas!$CB$2:$CB$87,D66*3)</f>
        <v>0</v>
      </c>
      <c r="K66" s="8">
        <f>COUNTIF(Respostas!$CB$2:$CB$87,E66*3)</f>
        <v>1</v>
      </c>
      <c r="L66" s="8">
        <f>COUNTIF(Respostas!$CB$2:$CB$87,D66*4)</f>
        <v>0</v>
      </c>
      <c r="M66" s="8">
        <f>COUNTIF(Respostas!$CB$2:$CB$87,E66*4)</f>
        <v>10</v>
      </c>
      <c r="N66" s="8">
        <f>COUNTIF(Respostas!$CB$2:$CB$87,D66*5)</f>
        <v>0</v>
      </c>
      <c r="O66" s="8">
        <f>COUNTIF(Respostas!$CB$2:$CB$87,E66*5)</f>
        <v>1</v>
      </c>
      <c r="P66" s="8">
        <f t="shared" si="21"/>
        <v>0</v>
      </c>
      <c r="Q66" s="8">
        <f t="shared" si="21"/>
        <v>13</v>
      </c>
      <c r="R66" s="28">
        <f t="shared" si="22"/>
        <v>0</v>
      </c>
      <c r="S66" s="28">
        <f t="shared" si="22"/>
        <v>3.7692307692307692</v>
      </c>
    </row>
    <row r="67" spans="2:20" x14ac:dyDescent="0.25">
      <c r="B67" s="8">
        <v>5</v>
      </c>
      <c r="C67" s="17" t="s">
        <v>68</v>
      </c>
      <c r="D67" s="19">
        <v>100001</v>
      </c>
      <c r="E67" s="8">
        <f t="shared" si="20"/>
        <v>1100011</v>
      </c>
      <c r="F67" s="8">
        <f>COUNTIF(Respostas!$CB$2:$CB$87,D67*1)</f>
        <v>0</v>
      </c>
      <c r="G67" s="8">
        <f>COUNTIF(Respostas!$CB$2:$CB$87,E67*1)</f>
        <v>1</v>
      </c>
      <c r="H67" s="8">
        <f>COUNTIF(Respostas!$CB$2:$CB$87,D67*2)</f>
        <v>0</v>
      </c>
      <c r="I67" s="8">
        <f>COUNTIF(Respostas!$CB$2:$CB$87,E67*2)</f>
        <v>0</v>
      </c>
      <c r="J67" s="8">
        <f>COUNTIF(Respostas!$CB$2:$CB$87,D67*3)</f>
        <v>1</v>
      </c>
      <c r="K67" s="8">
        <f>COUNTIF(Respostas!$CB$2:$CB$87,E67*3)</f>
        <v>2</v>
      </c>
      <c r="L67" s="8">
        <f>COUNTIF(Respostas!$CB$2:$CB$87,D67*4)</f>
        <v>4</v>
      </c>
      <c r="M67" s="8">
        <f>COUNTIF(Respostas!$CB$2:$CB$87,E67*4)</f>
        <v>2</v>
      </c>
      <c r="N67" s="8">
        <f>COUNTIF(Respostas!$CB$2:$CB$87,D67*5)</f>
        <v>4</v>
      </c>
      <c r="O67" s="8">
        <f>COUNTIF(Respostas!$CB$2:$CB$87,E67*5)</f>
        <v>2</v>
      </c>
      <c r="P67" s="8">
        <f t="shared" si="21"/>
        <v>9</v>
      </c>
      <c r="Q67" s="8">
        <f t="shared" si="21"/>
        <v>7</v>
      </c>
      <c r="R67" s="28">
        <f t="shared" si="22"/>
        <v>4.333333333333333</v>
      </c>
      <c r="S67" s="28">
        <f t="shared" si="22"/>
        <v>3.5714285714285716</v>
      </c>
    </row>
    <row r="68" spans="2:20" x14ac:dyDescent="0.25">
      <c r="B68" s="8">
        <v>6</v>
      </c>
      <c r="C68" s="9" t="s">
        <v>81</v>
      </c>
      <c r="D68" s="18">
        <v>1000001</v>
      </c>
      <c r="E68" s="8">
        <f t="shared" si="20"/>
        <v>11000011</v>
      </c>
      <c r="F68" s="8">
        <f>COUNTIF(Respostas!$CB$2:$CB$87,D68*1)</f>
        <v>1</v>
      </c>
      <c r="G68" s="8">
        <f>COUNTIF(Respostas!$CB$2:$CB$87,E68*1)</f>
        <v>2</v>
      </c>
      <c r="H68" s="8">
        <f>COUNTIF(Respostas!$CB$2:$CB$87,D68*2)</f>
        <v>0</v>
      </c>
      <c r="I68" s="8">
        <f>COUNTIF(Respostas!$CB$2:$CB$87,E68*2)</f>
        <v>0</v>
      </c>
      <c r="J68" s="8">
        <f>COUNTIF(Respostas!$CB$2:$CB$87,D68*3)</f>
        <v>0</v>
      </c>
      <c r="K68" s="8">
        <f>COUNTIF(Respostas!$CB$2:$CB$87,E68*3)</f>
        <v>0</v>
      </c>
      <c r="L68" s="8">
        <f>COUNTIF(Respostas!$CB$2:$CB$87,D68*4)</f>
        <v>4</v>
      </c>
      <c r="M68" s="8">
        <f>COUNTIF(Respostas!$CB$2:$CB$87,E68*4)</f>
        <v>1</v>
      </c>
      <c r="N68" s="8">
        <f>COUNTIF(Respostas!$CB$2:$CB$87,D68*5)</f>
        <v>2</v>
      </c>
      <c r="O68" s="8">
        <f>COUNTIF(Respostas!$CB$2:$CB$87,E68*5)</f>
        <v>2</v>
      </c>
      <c r="P68" s="8">
        <f t="shared" si="21"/>
        <v>7</v>
      </c>
      <c r="Q68" s="8">
        <f t="shared" si="21"/>
        <v>5</v>
      </c>
      <c r="R68" s="28">
        <f t="shared" si="22"/>
        <v>3.8571428571428572</v>
      </c>
      <c r="S68" s="28">
        <f t="shared" si="22"/>
        <v>3.2</v>
      </c>
    </row>
    <row r="69" spans="2:20" x14ac:dyDescent="0.25">
      <c r="B69" s="8">
        <v>7</v>
      </c>
      <c r="C69" s="9" t="s">
        <v>82</v>
      </c>
      <c r="D69" s="18">
        <v>100000001</v>
      </c>
      <c r="E69" s="8">
        <f t="shared" si="20"/>
        <v>1100000011</v>
      </c>
      <c r="F69" s="8">
        <f>COUNTIF(Respostas!$CB$2:$CB$87,D69*1)</f>
        <v>2</v>
      </c>
      <c r="G69" s="8">
        <f>COUNTIF(Respostas!$CB$2:$CB$87,E69*1)</f>
        <v>2</v>
      </c>
      <c r="H69" s="8">
        <f>COUNTIF(Respostas!$CB$2:$CB$87,D69*2)</f>
        <v>0</v>
      </c>
      <c r="I69" s="8">
        <f>COUNTIF(Respostas!$CB$2:$CB$87,E69*2)</f>
        <v>1</v>
      </c>
      <c r="J69" s="8">
        <f>COUNTIF(Respostas!$CB$2:$CB$87,D69*3)</f>
        <v>1</v>
      </c>
      <c r="K69" s="8">
        <f>COUNTIF(Respostas!$CB$2:$CB$87,E69*3)</f>
        <v>0</v>
      </c>
      <c r="L69" s="8">
        <f>COUNTIF(Respostas!$CB$2:$CB$87,D69*4)</f>
        <v>3</v>
      </c>
      <c r="M69" s="8">
        <f>COUNTIF(Respostas!$CB$2:$CB$87,E69*4)</f>
        <v>1</v>
      </c>
      <c r="N69" s="8">
        <f>COUNTIF(Respostas!$CB$2:$CB$87,D69*5)</f>
        <v>2</v>
      </c>
      <c r="O69" s="8">
        <f>COUNTIF(Respostas!$CB$2:$CB$87,E69*5)</f>
        <v>1</v>
      </c>
      <c r="P69" s="8">
        <f t="shared" si="21"/>
        <v>8</v>
      </c>
      <c r="Q69" s="8">
        <f t="shared" si="21"/>
        <v>5</v>
      </c>
      <c r="R69" s="28">
        <f t="shared" si="22"/>
        <v>3.375</v>
      </c>
      <c r="S69" s="28">
        <f t="shared" si="22"/>
        <v>2.6</v>
      </c>
    </row>
    <row r="70" spans="2:20" x14ac:dyDescent="0.25">
      <c r="F70" s="14">
        <f>SUM(F63:F69)</f>
        <v>11</v>
      </c>
      <c r="G70" s="14">
        <f t="shared" ref="G70:Q70" si="23">SUM(G63:G69)</f>
        <v>7</v>
      </c>
      <c r="H70" s="14">
        <f t="shared" si="23"/>
        <v>1</v>
      </c>
      <c r="I70" s="14">
        <f t="shared" si="23"/>
        <v>1</v>
      </c>
      <c r="J70" s="14">
        <f t="shared" si="23"/>
        <v>3</v>
      </c>
      <c r="K70" s="14">
        <f t="shared" si="23"/>
        <v>3</v>
      </c>
      <c r="L70" s="14">
        <f t="shared" si="23"/>
        <v>18</v>
      </c>
      <c r="M70" s="14">
        <f t="shared" si="23"/>
        <v>20</v>
      </c>
      <c r="N70" s="14">
        <f t="shared" si="23"/>
        <v>13</v>
      </c>
      <c r="O70" s="14">
        <f t="shared" si="23"/>
        <v>9</v>
      </c>
      <c r="P70" s="14">
        <f t="shared" si="23"/>
        <v>40</v>
      </c>
      <c r="Q70" s="14">
        <f t="shared" si="23"/>
        <v>36</v>
      </c>
      <c r="R70" s="37">
        <f>AVERAGE(R63:R69)</f>
        <v>2.4251046572475148</v>
      </c>
      <c r="S70" s="37">
        <f>AVERAGE(S63:S69)</f>
        <v>3.0558084772370493</v>
      </c>
      <c r="T70" s="27">
        <f>SUM(F70:O70)</f>
        <v>86</v>
      </c>
    </row>
    <row r="72" spans="2:20" x14ac:dyDescent="0.25">
      <c r="B72" s="44" t="s">
        <v>89</v>
      </c>
      <c r="C72" s="45" t="s">
        <v>139</v>
      </c>
      <c r="D72" s="46"/>
      <c r="E72" s="46"/>
      <c r="F72" s="41" t="s">
        <v>75</v>
      </c>
      <c r="G72" s="41"/>
      <c r="H72" s="41" t="s">
        <v>80</v>
      </c>
      <c r="I72" s="41"/>
      <c r="J72" s="41" t="s">
        <v>74</v>
      </c>
      <c r="K72" s="41"/>
      <c r="L72" s="41" t="s">
        <v>73</v>
      </c>
      <c r="M72" s="41"/>
      <c r="N72" s="41" t="s">
        <v>102</v>
      </c>
      <c r="O72" s="41"/>
      <c r="P72" s="41" t="s">
        <v>123</v>
      </c>
      <c r="Q72" s="41"/>
      <c r="R72" s="41" t="s">
        <v>124</v>
      </c>
      <c r="S72" s="41"/>
    </row>
    <row r="73" spans="2:20" x14ac:dyDescent="0.25">
      <c r="B73" s="44"/>
      <c r="C73" s="45"/>
      <c r="D73" s="46"/>
      <c r="E73" s="46"/>
      <c r="F73" s="11" t="s">
        <v>91</v>
      </c>
      <c r="G73" s="11" t="s">
        <v>92</v>
      </c>
      <c r="H73" s="11" t="s">
        <v>91</v>
      </c>
      <c r="I73" s="11" t="s">
        <v>92</v>
      </c>
      <c r="J73" s="11" t="s">
        <v>91</v>
      </c>
      <c r="K73" s="11" t="s">
        <v>92</v>
      </c>
      <c r="L73" s="11" t="s">
        <v>91</v>
      </c>
      <c r="M73" s="11" t="s">
        <v>92</v>
      </c>
      <c r="N73" s="11" t="s">
        <v>91</v>
      </c>
      <c r="O73" s="11" t="s">
        <v>92</v>
      </c>
      <c r="P73" s="11" t="s">
        <v>91</v>
      </c>
      <c r="Q73" s="11" t="s">
        <v>92</v>
      </c>
      <c r="R73" s="11" t="s">
        <v>91</v>
      </c>
      <c r="S73" s="11" t="s">
        <v>92</v>
      </c>
    </row>
    <row r="74" spans="2:20" x14ac:dyDescent="0.25">
      <c r="B74" s="8">
        <v>1</v>
      </c>
      <c r="C74" s="12" t="s">
        <v>84</v>
      </c>
      <c r="D74" s="8">
        <v>1</v>
      </c>
      <c r="E74" s="8">
        <f>D74*11</f>
        <v>11</v>
      </c>
      <c r="F74" s="8">
        <f>COUNTIF(Respostas!$CD$2:$CD$87,D74*1)</f>
        <v>2</v>
      </c>
      <c r="G74" s="8">
        <f>COUNTIF(Respostas!$CD$2:$CD$87,E74*1)</f>
        <v>0</v>
      </c>
      <c r="H74" s="8">
        <f>COUNTIF(Respostas!$CD$2:$CD$87,D74*2)</f>
        <v>0</v>
      </c>
      <c r="I74" s="8">
        <f>COUNTIF(Respostas!$CD$2:$CD$87,E74*2)</f>
        <v>0</v>
      </c>
      <c r="J74" s="8">
        <f>COUNTIF(Respostas!$CD$2:$CD$87,D74*3)</f>
        <v>0</v>
      </c>
      <c r="K74" s="8">
        <f>COUNTIF(Respostas!$CD$2:$CD$87,E74*3)</f>
        <v>0</v>
      </c>
      <c r="L74" s="8">
        <f>COUNTIF(Respostas!$CD$2:$CD$87,D74*4)</f>
        <v>4</v>
      </c>
      <c r="M74" s="8">
        <f>COUNTIF(Respostas!$CD$2:$CD$87,E74*4)</f>
        <v>4</v>
      </c>
      <c r="N74" s="8">
        <f>COUNTIF(Respostas!$CD$2:$CD$87,D74*5)</f>
        <v>0</v>
      </c>
      <c r="O74" s="8">
        <f>COUNTIF(Respostas!$CD$2:$CD$87,E74*5)</f>
        <v>0</v>
      </c>
      <c r="P74" s="8">
        <f>F74+H74+J74+L74+N74</f>
        <v>6</v>
      </c>
      <c r="Q74" s="8">
        <f>G74+I74+K74+M74+O74</f>
        <v>4</v>
      </c>
      <c r="R74" s="28">
        <f>IFERROR(((F74*1)+(H74*2)+(J74*3)+(L74*4)+(N74*5))/P74,0)</f>
        <v>3</v>
      </c>
      <c r="S74" s="28">
        <f>IFERROR(((G74*1)+(I74*2)+(K74*3)+(M74*4)+(O74*5))/Q74,0)</f>
        <v>4</v>
      </c>
    </row>
    <row r="75" spans="2:20" x14ac:dyDescent="0.25">
      <c r="B75" s="8">
        <v>2</v>
      </c>
      <c r="C75" s="9" t="s">
        <v>83</v>
      </c>
      <c r="D75" s="18">
        <v>101</v>
      </c>
      <c r="E75" s="8">
        <f t="shared" ref="E75:E80" si="24">D75*11</f>
        <v>1111</v>
      </c>
      <c r="F75" s="8">
        <f>COUNTIF(Respostas!$CD$2:$CD$87,D75*1)</f>
        <v>2</v>
      </c>
      <c r="G75" s="8">
        <f>COUNTIF(Respostas!$CD$2:$CD$87,E75*1)</f>
        <v>0</v>
      </c>
      <c r="H75" s="8">
        <f>COUNTIF(Respostas!$CD$2:$CD$87,D75*2)</f>
        <v>0</v>
      </c>
      <c r="I75" s="8">
        <f>COUNTIF(Respostas!$CD$2:$CD$87,E75*2)</f>
        <v>0</v>
      </c>
      <c r="J75" s="8">
        <f>COUNTIF(Respostas!$CD$2:$CD$87,D75*3)</f>
        <v>0</v>
      </c>
      <c r="K75" s="8">
        <f>COUNTIF(Respostas!$CD$2:$CD$87,E75*3)</f>
        <v>0</v>
      </c>
      <c r="L75" s="8">
        <f>COUNTIF(Respostas!$CD$2:$CD$87,D75*4)</f>
        <v>0</v>
      </c>
      <c r="M75" s="8">
        <f>COUNTIF(Respostas!$CD$2:$CD$87,E75*4)</f>
        <v>1</v>
      </c>
      <c r="N75" s="8">
        <f>COUNTIF(Respostas!$CD$2:$CD$87,D75*5)</f>
        <v>1</v>
      </c>
      <c r="O75" s="8">
        <f>COUNTIF(Respostas!$CD$2:$CD$87,E75*5)</f>
        <v>1</v>
      </c>
      <c r="P75" s="8">
        <f t="shared" ref="P75:Q80" si="25">F75+H75+J75+L75+N75</f>
        <v>3</v>
      </c>
      <c r="Q75" s="8">
        <f t="shared" si="25"/>
        <v>2</v>
      </c>
      <c r="R75" s="28">
        <f t="shared" ref="R75:S80" si="26">IFERROR(((F75*1)+(H75*2)+(J75*3)+(L75*4)+(N75*5))/P75,0)</f>
        <v>2.3333333333333335</v>
      </c>
      <c r="S75" s="28">
        <f t="shared" si="26"/>
        <v>4.5</v>
      </c>
    </row>
    <row r="76" spans="2:20" x14ac:dyDescent="0.25">
      <c r="B76" s="8">
        <v>3</v>
      </c>
      <c r="C76" s="9" t="s">
        <v>78</v>
      </c>
      <c r="D76" s="18">
        <v>1001</v>
      </c>
      <c r="E76" s="8">
        <f t="shared" si="24"/>
        <v>11011</v>
      </c>
      <c r="F76" s="8">
        <f>COUNTIF(Respostas!$CD$2:$CD$87,D76*1)</f>
        <v>4</v>
      </c>
      <c r="G76" s="8">
        <f>COUNTIF(Respostas!$CD$2:$CD$87,E76*1)</f>
        <v>1</v>
      </c>
      <c r="H76" s="8">
        <f>COUNTIF(Respostas!$CD$2:$CD$87,D76*2)</f>
        <v>1</v>
      </c>
      <c r="I76" s="8">
        <f>COUNTIF(Respostas!$CD$2:$CD$87,E76*2)</f>
        <v>0</v>
      </c>
      <c r="J76" s="8">
        <f>COUNTIF(Respostas!$CD$2:$CD$87,D76*3)</f>
        <v>2</v>
      </c>
      <c r="K76" s="8">
        <f>COUNTIF(Respostas!$CD$2:$CD$87,E76*3)</f>
        <v>0</v>
      </c>
      <c r="L76" s="8">
        <f>COUNTIF(Respostas!$CD$2:$CD$87,D76*4)</f>
        <v>4</v>
      </c>
      <c r="M76" s="8">
        <f>COUNTIF(Respostas!$CD$2:$CD$87,E76*4)</f>
        <v>2</v>
      </c>
      <c r="N76" s="8">
        <f>COUNTIF(Respostas!$CD$2:$CD$87,D76*5)</f>
        <v>2</v>
      </c>
      <c r="O76" s="8">
        <f>COUNTIF(Respostas!$CD$2:$CD$87,E76*5)</f>
        <v>1</v>
      </c>
      <c r="P76" s="8">
        <f t="shared" si="25"/>
        <v>13</v>
      </c>
      <c r="Q76" s="8">
        <f t="shared" si="25"/>
        <v>4</v>
      </c>
      <c r="R76" s="28">
        <f t="shared" si="26"/>
        <v>2.9230769230769229</v>
      </c>
      <c r="S76" s="28">
        <f t="shared" si="26"/>
        <v>3.5</v>
      </c>
    </row>
    <row r="77" spans="2:20" x14ac:dyDescent="0.25">
      <c r="B77" s="8">
        <v>4</v>
      </c>
      <c r="C77" s="9" t="s">
        <v>86</v>
      </c>
      <c r="D77" s="18">
        <v>10001</v>
      </c>
      <c r="E77" s="8">
        <f t="shared" si="24"/>
        <v>110011</v>
      </c>
      <c r="F77" s="8">
        <f>COUNTIF(Respostas!$CD$2:$CD$87,D77*1)</f>
        <v>0</v>
      </c>
      <c r="G77" s="8">
        <f>COUNTIF(Respostas!$CD$2:$CD$87,E77*1)</f>
        <v>3</v>
      </c>
      <c r="H77" s="8">
        <f>COUNTIF(Respostas!$CD$2:$CD$87,D77*2)</f>
        <v>0</v>
      </c>
      <c r="I77" s="8">
        <f>COUNTIF(Respostas!$CD$2:$CD$87,E77*2)</f>
        <v>0</v>
      </c>
      <c r="J77" s="8">
        <f>COUNTIF(Respostas!$CD$2:$CD$87,D77*3)</f>
        <v>0</v>
      </c>
      <c r="K77" s="8">
        <f>COUNTIF(Respostas!$CD$2:$CD$87,E77*3)</f>
        <v>2</v>
      </c>
      <c r="L77" s="8">
        <f>COUNTIF(Respostas!$CD$2:$CD$87,D77*4)</f>
        <v>0</v>
      </c>
      <c r="M77" s="8">
        <f>COUNTIF(Respostas!$CD$2:$CD$87,E77*4)</f>
        <v>7</v>
      </c>
      <c r="N77" s="8">
        <f>COUNTIF(Respostas!$CD$2:$CD$87,D77*5)</f>
        <v>0</v>
      </c>
      <c r="O77" s="8">
        <f>COUNTIF(Respostas!$CD$2:$CD$87,E77*5)</f>
        <v>1</v>
      </c>
      <c r="P77" s="8">
        <f t="shared" si="25"/>
        <v>0</v>
      </c>
      <c r="Q77" s="8">
        <f t="shared" si="25"/>
        <v>13</v>
      </c>
      <c r="R77" s="28">
        <f t="shared" si="26"/>
        <v>0</v>
      </c>
      <c r="S77" s="28">
        <f t="shared" si="26"/>
        <v>3.2307692307692308</v>
      </c>
    </row>
    <row r="78" spans="2:20" x14ac:dyDescent="0.25">
      <c r="B78" s="8">
        <v>5</v>
      </c>
      <c r="C78" s="17" t="s">
        <v>68</v>
      </c>
      <c r="D78" s="19">
        <v>100001</v>
      </c>
      <c r="E78" s="8">
        <f t="shared" si="24"/>
        <v>1100011</v>
      </c>
      <c r="F78" s="8">
        <f>COUNTIF(Respostas!$CD$2:$CD$87,D78*1)</f>
        <v>0</v>
      </c>
      <c r="G78" s="8">
        <f>COUNTIF(Respostas!$CD$2:$CD$87,E78*1)</f>
        <v>1</v>
      </c>
      <c r="H78" s="8">
        <f>COUNTIF(Respostas!$CD$2:$CD$87,D78*2)</f>
        <v>0</v>
      </c>
      <c r="I78" s="8">
        <f>COUNTIF(Respostas!$CD$2:$CD$87,E78*2)</f>
        <v>0</v>
      </c>
      <c r="J78" s="8">
        <f>COUNTIF(Respostas!$CD$2:$CD$87,D78*3)</f>
        <v>1</v>
      </c>
      <c r="K78" s="8">
        <f>COUNTIF(Respostas!$CD$2:$CD$87,E78*3)</f>
        <v>1</v>
      </c>
      <c r="L78" s="8">
        <f>COUNTIF(Respostas!$CD$2:$CD$87,D78*4)</f>
        <v>2</v>
      </c>
      <c r="M78" s="8">
        <f>COUNTIF(Respostas!$CD$2:$CD$87,E78*4)</f>
        <v>2</v>
      </c>
      <c r="N78" s="8">
        <f>COUNTIF(Respostas!$CD$2:$CD$87,D78*5)</f>
        <v>6</v>
      </c>
      <c r="O78" s="8">
        <f>COUNTIF(Respostas!$CD$2:$CD$87,E78*5)</f>
        <v>3</v>
      </c>
      <c r="P78" s="8">
        <f t="shared" si="25"/>
        <v>9</v>
      </c>
      <c r="Q78" s="8">
        <f t="shared" si="25"/>
        <v>7</v>
      </c>
      <c r="R78" s="28">
        <f t="shared" si="26"/>
        <v>4.5555555555555554</v>
      </c>
      <c r="S78" s="28">
        <f t="shared" si="26"/>
        <v>3.8571428571428572</v>
      </c>
    </row>
    <row r="79" spans="2:20" x14ac:dyDescent="0.25">
      <c r="B79" s="8">
        <v>6</v>
      </c>
      <c r="C79" s="9" t="s">
        <v>81</v>
      </c>
      <c r="D79" s="18">
        <v>1000001</v>
      </c>
      <c r="E79" s="8">
        <f t="shared" si="24"/>
        <v>11000011</v>
      </c>
      <c r="F79" s="8">
        <f>COUNTIF(Respostas!$CD$2:$CD$87,D79*1)</f>
        <v>1</v>
      </c>
      <c r="G79" s="8">
        <f>COUNTIF(Respostas!$CD$2:$CD$87,E79*1)</f>
        <v>2</v>
      </c>
      <c r="H79" s="8">
        <f>COUNTIF(Respostas!$CD$2:$CD$87,D79*2)</f>
        <v>0</v>
      </c>
      <c r="I79" s="8">
        <f>COUNTIF(Respostas!$CD$2:$CD$87,E79*2)</f>
        <v>0</v>
      </c>
      <c r="J79" s="8">
        <f>COUNTIF(Respostas!$CD$2:$CD$87,D79*3)</f>
        <v>1</v>
      </c>
      <c r="K79" s="8">
        <f>COUNTIF(Respostas!$CD$2:$CD$87,E79*3)</f>
        <v>0</v>
      </c>
      <c r="L79" s="8">
        <f>COUNTIF(Respostas!$CD$2:$CD$87,D79*4)</f>
        <v>3</v>
      </c>
      <c r="M79" s="8">
        <f>COUNTIF(Respostas!$CD$2:$CD$87,E79*4)</f>
        <v>0</v>
      </c>
      <c r="N79" s="8">
        <f>COUNTIF(Respostas!$CD$2:$CD$87,D79*5)</f>
        <v>2</v>
      </c>
      <c r="O79" s="8">
        <f>COUNTIF(Respostas!$CD$2:$CD$87,E79*5)</f>
        <v>3</v>
      </c>
      <c r="P79" s="8">
        <f t="shared" si="25"/>
        <v>7</v>
      </c>
      <c r="Q79" s="8">
        <f t="shared" si="25"/>
        <v>5</v>
      </c>
      <c r="R79" s="28">
        <f t="shared" si="26"/>
        <v>3.7142857142857144</v>
      </c>
      <c r="S79" s="28">
        <f t="shared" si="26"/>
        <v>3.4</v>
      </c>
    </row>
    <row r="80" spans="2:20" x14ac:dyDescent="0.25">
      <c r="B80" s="8">
        <v>7</v>
      </c>
      <c r="C80" s="9" t="s">
        <v>82</v>
      </c>
      <c r="D80" s="18">
        <v>100000001</v>
      </c>
      <c r="E80" s="8">
        <f t="shared" si="24"/>
        <v>1100000011</v>
      </c>
      <c r="F80" s="8">
        <f>COUNTIF(Respostas!$CD$2:$CD$87,D80*1)</f>
        <v>3</v>
      </c>
      <c r="G80" s="8">
        <f>COUNTIF(Respostas!$CD$2:$CD$87,E80*1)</f>
        <v>1</v>
      </c>
      <c r="H80" s="8">
        <f>COUNTIF(Respostas!$CD$2:$CD$87,D80*2)</f>
        <v>1</v>
      </c>
      <c r="I80" s="8">
        <f>COUNTIF(Respostas!$CD$2:$CD$87,E80*2)</f>
        <v>2</v>
      </c>
      <c r="J80" s="8">
        <f>COUNTIF(Respostas!$CD$2:$CD$87,D80*3)</f>
        <v>0</v>
      </c>
      <c r="K80" s="8">
        <f>COUNTIF(Respostas!$CD$2:$CD$87,E80*3)</f>
        <v>1</v>
      </c>
      <c r="L80" s="8">
        <f>COUNTIF(Respostas!$CD$2:$CD$87,D80*4)</f>
        <v>2</v>
      </c>
      <c r="M80" s="8">
        <f>COUNTIF(Respostas!$CD$2:$CD$87,E80*4)</f>
        <v>0</v>
      </c>
      <c r="N80" s="8">
        <f>COUNTIF(Respostas!$CD$2:$CD$87,D80*5)</f>
        <v>2</v>
      </c>
      <c r="O80" s="8">
        <f>COUNTIF(Respostas!$CD$2:$CD$87,E80*5)</f>
        <v>1</v>
      </c>
      <c r="P80" s="8">
        <f t="shared" si="25"/>
        <v>8</v>
      </c>
      <c r="Q80" s="8">
        <f t="shared" si="25"/>
        <v>5</v>
      </c>
      <c r="R80" s="28">
        <f t="shared" si="26"/>
        <v>2.875</v>
      </c>
      <c r="S80" s="28">
        <f t="shared" si="26"/>
        <v>2.6</v>
      </c>
    </row>
    <row r="81" spans="6:20" x14ac:dyDescent="0.25">
      <c r="F81" s="14">
        <f>SUM(F74:F80)</f>
        <v>12</v>
      </c>
      <c r="G81" s="14">
        <f t="shared" ref="G81:Q81" si="27">SUM(G74:G80)</f>
        <v>8</v>
      </c>
      <c r="H81" s="14">
        <f t="shared" si="27"/>
        <v>2</v>
      </c>
      <c r="I81" s="14">
        <f t="shared" si="27"/>
        <v>2</v>
      </c>
      <c r="J81" s="14">
        <f t="shared" si="27"/>
        <v>4</v>
      </c>
      <c r="K81" s="14">
        <f t="shared" si="27"/>
        <v>4</v>
      </c>
      <c r="L81" s="14">
        <f t="shared" si="27"/>
        <v>15</v>
      </c>
      <c r="M81" s="14">
        <f t="shared" si="27"/>
        <v>16</v>
      </c>
      <c r="N81" s="14">
        <f t="shared" si="27"/>
        <v>13</v>
      </c>
      <c r="O81" s="14">
        <f t="shared" si="27"/>
        <v>10</v>
      </c>
      <c r="P81" s="14">
        <f t="shared" si="27"/>
        <v>46</v>
      </c>
      <c r="Q81" s="14">
        <f t="shared" si="27"/>
        <v>40</v>
      </c>
      <c r="R81" s="37">
        <f>AVERAGE(R74:R80)</f>
        <v>2.7716073608930754</v>
      </c>
      <c r="S81" s="37">
        <f>AVERAGE(S74:S80)</f>
        <v>3.5839874411302981</v>
      </c>
      <c r="T81" s="27">
        <f>SUM(F81:O81)</f>
        <v>86</v>
      </c>
    </row>
  </sheetData>
  <mergeCells count="77">
    <mergeCell ref="H6:I6"/>
    <mergeCell ref="B6:B7"/>
    <mergeCell ref="C6:C7"/>
    <mergeCell ref="D6:D7"/>
    <mergeCell ref="E6:E7"/>
    <mergeCell ref="F6:G6"/>
    <mergeCell ref="B17:B18"/>
    <mergeCell ref="C17:C18"/>
    <mergeCell ref="D17:D18"/>
    <mergeCell ref="E17:E18"/>
    <mergeCell ref="F17:G17"/>
    <mergeCell ref="P17:Q17"/>
    <mergeCell ref="R17:S17"/>
    <mergeCell ref="J6:K6"/>
    <mergeCell ref="L6:M6"/>
    <mergeCell ref="N6:O6"/>
    <mergeCell ref="P6:Q6"/>
    <mergeCell ref="R6:S6"/>
    <mergeCell ref="H28:I28"/>
    <mergeCell ref="H17:I17"/>
    <mergeCell ref="J17:K17"/>
    <mergeCell ref="L17:M17"/>
    <mergeCell ref="N17:O17"/>
    <mergeCell ref="B28:B29"/>
    <mergeCell ref="C28:C29"/>
    <mergeCell ref="D28:D29"/>
    <mergeCell ref="E28:E29"/>
    <mergeCell ref="F28:G28"/>
    <mergeCell ref="B39:B40"/>
    <mergeCell ref="C39:C40"/>
    <mergeCell ref="D39:D40"/>
    <mergeCell ref="E39:E40"/>
    <mergeCell ref="F39:G39"/>
    <mergeCell ref="P39:Q39"/>
    <mergeCell ref="R39:S39"/>
    <mergeCell ref="J28:K28"/>
    <mergeCell ref="L28:M28"/>
    <mergeCell ref="N28:O28"/>
    <mergeCell ref="P28:Q28"/>
    <mergeCell ref="R28:S28"/>
    <mergeCell ref="H50:I50"/>
    <mergeCell ref="H39:I39"/>
    <mergeCell ref="J39:K39"/>
    <mergeCell ref="L39:M39"/>
    <mergeCell ref="N39:O39"/>
    <mergeCell ref="B50:B51"/>
    <mergeCell ref="C50:C51"/>
    <mergeCell ref="D50:D51"/>
    <mergeCell ref="E50:E51"/>
    <mergeCell ref="F50:G50"/>
    <mergeCell ref="B61:B62"/>
    <mergeCell ref="C61:C62"/>
    <mergeCell ref="D61:D62"/>
    <mergeCell ref="E61:E62"/>
    <mergeCell ref="F61:G61"/>
    <mergeCell ref="P61:Q61"/>
    <mergeCell ref="R61:S61"/>
    <mergeCell ref="J50:K50"/>
    <mergeCell ref="L50:M50"/>
    <mergeCell ref="N50:O50"/>
    <mergeCell ref="P50:Q50"/>
    <mergeCell ref="R50:S50"/>
    <mergeCell ref="H61:I61"/>
    <mergeCell ref="J61:K61"/>
    <mergeCell ref="L61:M61"/>
    <mergeCell ref="N61:O61"/>
    <mergeCell ref="J72:K72"/>
    <mergeCell ref="L72:M72"/>
    <mergeCell ref="N72:O72"/>
    <mergeCell ref="P72:Q72"/>
    <mergeCell ref="R72:S72"/>
    <mergeCell ref="B72:B73"/>
    <mergeCell ref="C72:C73"/>
    <mergeCell ref="D72:D73"/>
    <mergeCell ref="E72:E73"/>
    <mergeCell ref="F72:G72"/>
    <mergeCell ref="H72:I7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B620A-6902-4704-8DED-5D3CF98C6A59}">
  <dimension ref="B2:T70"/>
  <sheetViews>
    <sheetView workbookViewId="0">
      <selection activeCell="B4" sqref="B4"/>
    </sheetView>
  </sheetViews>
  <sheetFormatPr defaultColWidth="9.109375" defaultRowHeight="13.2" x14ac:dyDescent="0.25"/>
  <cols>
    <col min="1" max="1" width="2.6640625" style="5" customWidth="1"/>
    <col min="2" max="2" width="3.88671875" style="5" customWidth="1"/>
    <col min="3" max="3" width="63.88671875" style="5" customWidth="1"/>
    <col min="4" max="4" width="8.6640625" style="5" hidden="1" customWidth="1"/>
    <col min="5" max="5" width="6.109375" style="5" hidden="1" customWidth="1"/>
    <col min="6" max="15" width="5.6640625" style="5" customWidth="1"/>
    <col min="16" max="17" width="5.6640625" style="5" hidden="1" customWidth="1"/>
    <col min="18" max="20" width="5.6640625" style="5" customWidth="1"/>
    <col min="21" max="16384" width="9.109375" style="5"/>
  </cols>
  <sheetData>
    <row r="2" spans="2:20" x14ac:dyDescent="0.25">
      <c r="B2" s="29" t="s">
        <v>169</v>
      </c>
    </row>
    <row r="3" spans="2:20" x14ac:dyDescent="0.25">
      <c r="B3" s="31"/>
    </row>
    <row r="4" spans="2:20" x14ac:dyDescent="0.25">
      <c r="B4" s="30" t="s">
        <v>174</v>
      </c>
    </row>
    <row r="6" spans="2:20" x14ac:dyDescent="0.25">
      <c r="B6" s="44" t="s">
        <v>89</v>
      </c>
      <c r="C6" s="45" t="s">
        <v>144</v>
      </c>
      <c r="D6" s="46"/>
      <c r="E6" s="46"/>
      <c r="F6" s="41" t="s">
        <v>75</v>
      </c>
      <c r="G6" s="41"/>
      <c r="H6" s="41" t="s">
        <v>80</v>
      </c>
      <c r="I6" s="41"/>
      <c r="J6" s="41" t="s">
        <v>74</v>
      </c>
      <c r="K6" s="41"/>
      <c r="L6" s="41" t="s">
        <v>73</v>
      </c>
      <c r="M6" s="41"/>
      <c r="N6" s="41" t="s">
        <v>102</v>
      </c>
      <c r="O6" s="41"/>
      <c r="P6" s="41" t="s">
        <v>123</v>
      </c>
      <c r="Q6" s="41"/>
      <c r="R6" s="41" t="s">
        <v>124</v>
      </c>
      <c r="S6" s="41"/>
    </row>
    <row r="7" spans="2:20" ht="15.75" customHeight="1" x14ac:dyDescent="0.25">
      <c r="B7" s="44"/>
      <c r="C7" s="45"/>
      <c r="D7" s="46"/>
      <c r="E7" s="46"/>
      <c r="F7" s="11" t="s">
        <v>91</v>
      </c>
      <c r="G7" s="11" t="s">
        <v>92</v>
      </c>
      <c r="H7" s="11" t="s">
        <v>91</v>
      </c>
      <c r="I7" s="11" t="s">
        <v>92</v>
      </c>
      <c r="J7" s="11" t="s">
        <v>91</v>
      </c>
      <c r="K7" s="11" t="s">
        <v>92</v>
      </c>
      <c r="L7" s="11" t="s">
        <v>91</v>
      </c>
      <c r="M7" s="11" t="s">
        <v>92</v>
      </c>
      <c r="N7" s="11" t="s">
        <v>91</v>
      </c>
      <c r="O7" s="11" t="s">
        <v>92</v>
      </c>
      <c r="P7" s="11" t="s">
        <v>91</v>
      </c>
      <c r="Q7" s="11" t="s">
        <v>92</v>
      </c>
      <c r="R7" s="11" t="s">
        <v>91</v>
      </c>
      <c r="S7" s="11" t="s">
        <v>92</v>
      </c>
    </row>
    <row r="8" spans="2:20" x14ac:dyDescent="0.25">
      <c r="B8" s="8">
        <v>1</v>
      </c>
      <c r="C8" s="12" t="s">
        <v>84</v>
      </c>
      <c r="D8" s="8">
        <v>1</v>
      </c>
      <c r="E8" s="8">
        <f>D8*11</f>
        <v>11</v>
      </c>
      <c r="F8" s="8">
        <f>COUNTIF(Respostas!$CF$2:$CF$87,D8*1)</f>
        <v>0</v>
      </c>
      <c r="G8" s="8">
        <f>COUNTIF(Respostas!$CF$2:$CF$87,E8*1)</f>
        <v>0</v>
      </c>
      <c r="H8" s="8">
        <f>COUNTIF(Respostas!$CF$2:$CF$87,D8*2)</f>
        <v>1</v>
      </c>
      <c r="I8" s="8">
        <f>COUNTIF(Respostas!$CF$2:$CF$87,E8*2)</f>
        <v>0</v>
      </c>
      <c r="J8" s="8">
        <f>COUNTIF(Respostas!$CF$2:$CF$87,D8*3)</f>
        <v>0</v>
      </c>
      <c r="K8" s="8">
        <f>COUNTIF(Respostas!$CF$2:$CF$87,E8*3)</f>
        <v>2</v>
      </c>
      <c r="L8" s="8">
        <f>COUNTIF(Respostas!$CF$2:$CF$87,D8*4)</f>
        <v>3</v>
      </c>
      <c r="M8" s="8">
        <f>COUNTIF(Respostas!$CF$2:$CF$87,E8*4)</f>
        <v>2</v>
      </c>
      <c r="N8" s="8">
        <f>COUNTIF(Respostas!$CF$2:$CF$87,D8*5)</f>
        <v>2</v>
      </c>
      <c r="O8" s="8">
        <f>COUNTIF(Respostas!$CF$2:$CF$87,E8*5)</f>
        <v>0</v>
      </c>
      <c r="P8" s="8">
        <f>F8+H8+J8+L8+N8</f>
        <v>6</v>
      </c>
      <c r="Q8" s="8">
        <f>G8+I8+K8+M8+O8</f>
        <v>4</v>
      </c>
      <c r="R8" s="28">
        <f>IFERROR(((F8*1)+(H8*2)+(J8*3)+(L8*4)+(N8*5))/P8,0)</f>
        <v>4</v>
      </c>
      <c r="S8" s="28">
        <f>IFERROR(((G8*1)+(I8*2)+(K8*3)+(M8*4)+(O8*5))/Q8,0)</f>
        <v>3.5</v>
      </c>
    </row>
    <row r="9" spans="2:20" x14ac:dyDescent="0.25">
      <c r="B9" s="8">
        <v>2</v>
      </c>
      <c r="C9" s="9" t="s">
        <v>83</v>
      </c>
      <c r="D9" s="18">
        <v>101</v>
      </c>
      <c r="E9" s="8">
        <f t="shared" ref="E9:E14" si="0">D9*11</f>
        <v>1111</v>
      </c>
      <c r="F9" s="8">
        <f>COUNTIF(Respostas!$CF$2:$CF$87,D9*1)</f>
        <v>0</v>
      </c>
      <c r="G9" s="8">
        <f>COUNTIF(Respostas!$CF$2:$CF$87,E9*1)</f>
        <v>0</v>
      </c>
      <c r="H9" s="8">
        <f>COUNTIF(Respostas!$CF$2:$CF$87,D9*2)</f>
        <v>0</v>
      </c>
      <c r="I9" s="8">
        <f>COUNTIF(Respostas!$CF$2:$CF$87,E9*2)</f>
        <v>1</v>
      </c>
      <c r="J9" s="8">
        <f>COUNTIF(Respostas!$CF$2:$CF$87,D9*3)</f>
        <v>0</v>
      </c>
      <c r="K9" s="8">
        <f>COUNTIF(Respostas!$CF$2:$CF$87,E9*3)</f>
        <v>1</v>
      </c>
      <c r="L9" s="8">
        <f>COUNTIF(Respostas!$CF$2:$CF$87,D9*4)</f>
        <v>2</v>
      </c>
      <c r="M9" s="8">
        <f>COUNTIF(Respostas!$CF$2:$CF$87,E9*4)</f>
        <v>0</v>
      </c>
      <c r="N9" s="8">
        <f>COUNTIF(Respostas!$CF$2:$CF$87,D9*5)</f>
        <v>1</v>
      </c>
      <c r="O9" s="8">
        <f>COUNTIF(Respostas!$CF$2:$CF$87,E9*5)</f>
        <v>0</v>
      </c>
      <c r="P9" s="8">
        <f t="shared" ref="P9:Q14" si="1">F9+H9+J9+L9+N9</f>
        <v>3</v>
      </c>
      <c r="Q9" s="8">
        <f t="shared" si="1"/>
        <v>2</v>
      </c>
      <c r="R9" s="28">
        <f t="shared" ref="R9:S14" si="2">IFERROR(((F9*1)+(H9*2)+(J9*3)+(L9*4)+(N9*5))/P9,0)</f>
        <v>4.333333333333333</v>
      </c>
      <c r="S9" s="28">
        <f t="shared" si="2"/>
        <v>2.5</v>
      </c>
    </row>
    <row r="10" spans="2:20" x14ac:dyDescent="0.25">
      <c r="B10" s="8">
        <v>3</v>
      </c>
      <c r="C10" s="9" t="s">
        <v>78</v>
      </c>
      <c r="D10" s="18">
        <v>1001</v>
      </c>
      <c r="E10" s="8">
        <f t="shared" si="0"/>
        <v>11011</v>
      </c>
      <c r="F10" s="8">
        <f>COUNTIF(Respostas!$CF$2:$CF$87,D10*1)</f>
        <v>2</v>
      </c>
      <c r="G10" s="8">
        <f>COUNTIF(Respostas!$CF$2:$CF$87,E10*1)</f>
        <v>1</v>
      </c>
      <c r="H10" s="8">
        <f>COUNTIF(Respostas!$CF$2:$CF$87,D10*2)</f>
        <v>2</v>
      </c>
      <c r="I10" s="8">
        <f>COUNTIF(Respostas!$CF$2:$CF$87,E10*2)</f>
        <v>0</v>
      </c>
      <c r="J10" s="8">
        <f>COUNTIF(Respostas!$CF$2:$CF$87,D10*3)</f>
        <v>3</v>
      </c>
      <c r="K10" s="8">
        <f>COUNTIF(Respostas!$CF$2:$CF$87,E10*3)</f>
        <v>1</v>
      </c>
      <c r="L10" s="8">
        <f>COUNTIF(Respostas!$CF$2:$CF$87,D10*4)</f>
        <v>3</v>
      </c>
      <c r="M10" s="8">
        <f>COUNTIF(Respostas!$CF$2:$CF$87,E10*4)</f>
        <v>0</v>
      </c>
      <c r="N10" s="8">
        <f>COUNTIF(Respostas!$CF$2:$CF$87,D10*5)</f>
        <v>3</v>
      </c>
      <c r="O10" s="8">
        <f>COUNTIF(Respostas!$CF$2:$CF$87,E10*5)</f>
        <v>2</v>
      </c>
      <c r="P10" s="8">
        <f t="shared" si="1"/>
        <v>13</v>
      </c>
      <c r="Q10" s="8">
        <f t="shared" si="1"/>
        <v>4</v>
      </c>
      <c r="R10" s="28">
        <f t="shared" si="2"/>
        <v>3.2307692307692308</v>
      </c>
      <c r="S10" s="28">
        <f t="shared" si="2"/>
        <v>3.5</v>
      </c>
    </row>
    <row r="11" spans="2:20" x14ac:dyDescent="0.25">
      <c r="B11" s="8">
        <v>4</v>
      </c>
      <c r="C11" s="9" t="s">
        <v>86</v>
      </c>
      <c r="D11" s="18">
        <v>10001</v>
      </c>
      <c r="E11" s="8">
        <f t="shared" si="0"/>
        <v>110011</v>
      </c>
      <c r="F11" s="8">
        <f>COUNTIF(Respostas!$CF$2:$CF$87,D11*1)</f>
        <v>0</v>
      </c>
      <c r="G11" s="8">
        <f>COUNTIF(Respostas!$CF$2:$CF$87,E11*1)</f>
        <v>1</v>
      </c>
      <c r="H11" s="8">
        <f>COUNTIF(Respostas!$CF$2:$CF$87,D11*2)</f>
        <v>0</v>
      </c>
      <c r="I11" s="8">
        <f>COUNTIF(Respostas!$CF$2:$CF$87,E11*2)</f>
        <v>3</v>
      </c>
      <c r="J11" s="8">
        <f>COUNTIF(Respostas!$CF$2:$CF$87,D11*3)</f>
        <v>0</v>
      </c>
      <c r="K11" s="8">
        <f>COUNTIF(Respostas!$CF$2:$CF$87,E11*3)</f>
        <v>5</v>
      </c>
      <c r="L11" s="8">
        <f>COUNTIF(Respostas!$CF$2:$CF$87,D11*4)</f>
        <v>0</v>
      </c>
      <c r="M11" s="8">
        <f>COUNTIF(Respostas!$CF$2:$CF$87,E11*4)</f>
        <v>3</v>
      </c>
      <c r="N11" s="8">
        <f>COUNTIF(Respostas!$CF$2:$CF$87,D11*5)</f>
        <v>0</v>
      </c>
      <c r="O11" s="8">
        <f>COUNTIF(Respostas!$CF$2:$CF$87,E11*5)</f>
        <v>1</v>
      </c>
      <c r="P11" s="8">
        <f t="shared" si="1"/>
        <v>0</v>
      </c>
      <c r="Q11" s="8">
        <f t="shared" si="1"/>
        <v>13</v>
      </c>
      <c r="R11" s="28">
        <f t="shared" si="2"/>
        <v>0</v>
      </c>
      <c r="S11" s="28">
        <f t="shared" si="2"/>
        <v>3</v>
      </c>
    </row>
    <row r="12" spans="2:20" x14ac:dyDescent="0.25">
      <c r="B12" s="8">
        <v>5</v>
      </c>
      <c r="C12" s="17" t="s">
        <v>68</v>
      </c>
      <c r="D12" s="19">
        <v>100001</v>
      </c>
      <c r="E12" s="8">
        <f t="shared" si="0"/>
        <v>1100011</v>
      </c>
      <c r="F12" s="8">
        <f>COUNTIF(Respostas!$CF$2:$CF$87,D12*1)</f>
        <v>1</v>
      </c>
      <c r="G12" s="8">
        <f>COUNTIF(Respostas!$CF$2:$CF$87,E12*1)</f>
        <v>2</v>
      </c>
      <c r="H12" s="8">
        <f>COUNTIF(Respostas!$CF$2:$CF$87,D12*2)</f>
        <v>0</v>
      </c>
      <c r="I12" s="8">
        <f>COUNTIF(Respostas!$CF$2:$CF$87,E12*2)</f>
        <v>0</v>
      </c>
      <c r="J12" s="8">
        <f>COUNTIF(Respostas!$CF$2:$CF$87,D12*3)</f>
        <v>0</v>
      </c>
      <c r="K12" s="8">
        <f>COUNTIF(Respostas!$CF$2:$CF$87,E12*3)</f>
        <v>2</v>
      </c>
      <c r="L12" s="8">
        <f>COUNTIF(Respostas!$CF$2:$CF$87,D12*4)</f>
        <v>5</v>
      </c>
      <c r="M12" s="8">
        <f>COUNTIF(Respostas!$CF$2:$CF$87,E12*4)</f>
        <v>1</v>
      </c>
      <c r="N12" s="8">
        <f>COUNTIF(Respostas!$CF$2:$CF$87,D12*5)</f>
        <v>3</v>
      </c>
      <c r="O12" s="8">
        <f>COUNTIF(Respostas!$CF$2:$CF$87,E12*5)</f>
        <v>2</v>
      </c>
      <c r="P12" s="8">
        <f t="shared" si="1"/>
        <v>9</v>
      </c>
      <c r="Q12" s="8">
        <f t="shared" si="1"/>
        <v>7</v>
      </c>
      <c r="R12" s="28">
        <f t="shared" si="2"/>
        <v>4</v>
      </c>
      <c r="S12" s="28">
        <f t="shared" si="2"/>
        <v>3.1428571428571428</v>
      </c>
    </row>
    <row r="13" spans="2:20" x14ac:dyDescent="0.25">
      <c r="B13" s="8">
        <v>6</v>
      </c>
      <c r="C13" s="9" t="s">
        <v>81</v>
      </c>
      <c r="D13" s="18">
        <v>1000001</v>
      </c>
      <c r="E13" s="8">
        <f t="shared" si="0"/>
        <v>11000011</v>
      </c>
      <c r="F13" s="8">
        <f>COUNTIF(Respostas!$CF$2:$CF$87,D13*1)</f>
        <v>1</v>
      </c>
      <c r="G13" s="8">
        <f>COUNTIF(Respostas!$CF$2:$CF$87,E13*1)</f>
        <v>0</v>
      </c>
      <c r="H13" s="8">
        <f>COUNTIF(Respostas!$CF$2:$CF$87,D13*2)</f>
        <v>0</v>
      </c>
      <c r="I13" s="8">
        <f>COUNTIF(Respostas!$CF$2:$CF$87,E13*2)</f>
        <v>1</v>
      </c>
      <c r="J13" s="8">
        <f>COUNTIF(Respostas!$CF$2:$CF$87,D13*3)</f>
        <v>1</v>
      </c>
      <c r="K13" s="8">
        <f>COUNTIF(Respostas!$CF$2:$CF$87,E13*3)</f>
        <v>0</v>
      </c>
      <c r="L13" s="8">
        <f>COUNTIF(Respostas!$CF$2:$CF$87,D13*4)</f>
        <v>3</v>
      </c>
      <c r="M13" s="8">
        <f>COUNTIF(Respostas!$CF$2:$CF$87,E13*4)</f>
        <v>2</v>
      </c>
      <c r="N13" s="8">
        <f>COUNTIF(Respostas!$CF$2:$CF$87,D13*5)</f>
        <v>2</v>
      </c>
      <c r="O13" s="8">
        <f>COUNTIF(Respostas!$CF$2:$CF$87,E13*5)</f>
        <v>2</v>
      </c>
      <c r="P13" s="8">
        <f t="shared" si="1"/>
        <v>7</v>
      </c>
      <c r="Q13" s="8">
        <f t="shared" si="1"/>
        <v>5</v>
      </c>
      <c r="R13" s="28">
        <f t="shared" si="2"/>
        <v>3.7142857142857144</v>
      </c>
      <c r="S13" s="28">
        <f t="shared" si="2"/>
        <v>4</v>
      </c>
    </row>
    <row r="14" spans="2:20" x14ac:dyDescent="0.25">
      <c r="B14" s="8">
        <v>7</v>
      </c>
      <c r="C14" s="9" t="s">
        <v>82</v>
      </c>
      <c r="D14" s="18">
        <v>100000001</v>
      </c>
      <c r="E14" s="8">
        <f t="shared" si="0"/>
        <v>1100000011</v>
      </c>
      <c r="F14" s="8">
        <f>COUNTIF(Respostas!$CF$2:$CF$87,D14*1)</f>
        <v>0</v>
      </c>
      <c r="G14" s="8">
        <f>COUNTIF(Respostas!$CF$2:$CF$87,E14*1)</f>
        <v>0</v>
      </c>
      <c r="H14" s="8">
        <f>COUNTIF(Respostas!$CF$2:$CF$87,D14*2)</f>
        <v>0</v>
      </c>
      <c r="I14" s="8">
        <f>COUNTIF(Respostas!$CF$2:$CF$87,E14*2)</f>
        <v>1</v>
      </c>
      <c r="J14" s="8">
        <f>COUNTIF(Respostas!$CF$2:$CF$87,D14*3)</f>
        <v>3</v>
      </c>
      <c r="K14" s="8">
        <f>COUNTIF(Respostas!$CF$2:$CF$87,E14*3)</f>
        <v>1</v>
      </c>
      <c r="L14" s="8">
        <f>COUNTIF(Respostas!$CF$2:$CF$87,D14*4)</f>
        <v>3</v>
      </c>
      <c r="M14" s="8">
        <f>COUNTIF(Respostas!$CF$2:$CF$87,E14*4)</f>
        <v>2</v>
      </c>
      <c r="N14" s="8">
        <f>COUNTIF(Respostas!$CF$2:$CF$87,D14*5)</f>
        <v>2</v>
      </c>
      <c r="O14" s="8">
        <f>COUNTIF(Respostas!$CF$2:$CF$87,E14*5)</f>
        <v>1</v>
      </c>
      <c r="P14" s="8">
        <f t="shared" si="1"/>
        <v>8</v>
      </c>
      <c r="Q14" s="8">
        <f t="shared" si="1"/>
        <v>5</v>
      </c>
      <c r="R14" s="28">
        <f t="shared" si="2"/>
        <v>3.875</v>
      </c>
      <c r="S14" s="28">
        <f t="shared" si="2"/>
        <v>3.6</v>
      </c>
    </row>
    <row r="15" spans="2:20" x14ac:dyDescent="0.25">
      <c r="F15" s="14">
        <f>SUM(F8:F14)</f>
        <v>4</v>
      </c>
      <c r="G15" s="14">
        <f t="shared" ref="G15:Q15" si="3">SUM(G8:G14)</f>
        <v>4</v>
      </c>
      <c r="H15" s="14">
        <f t="shared" si="3"/>
        <v>3</v>
      </c>
      <c r="I15" s="14">
        <f t="shared" si="3"/>
        <v>6</v>
      </c>
      <c r="J15" s="14">
        <f t="shared" si="3"/>
        <v>7</v>
      </c>
      <c r="K15" s="14">
        <f t="shared" si="3"/>
        <v>12</v>
      </c>
      <c r="L15" s="14">
        <f t="shared" si="3"/>
        <v>19</v>
      </c>
      <c r="M15" s="14">
        <f t="shared" si="3"/>
        <v>10</v>
      </c>
      <c r="N15" s="14">
        <f t="shared" si="3"/>
        <v>13</v>
      </c>
      <c r="O15" s="14">
        <f t="shared" si="3"/>
        <v>8</v>
      </c>
      <c r="P15" s="14">
        <f t="shared" si="3"/>
        <v>46</v>
      </c>
      <c r="Q15" s="14">
        <f t="shared" si="3"/>
        <v>40</v>
      </c>
      <c r="R15" s="37">
        <f>AVERAGE(R8:R14)</f>
        <v>3.3076268969126112</v>
      </c>
      <c r="S15" s="37">
        <f>AVERAGE(S8:S14)</f>
        <v>3.3204081632653062</v>
      </c>
      <c r="T15" s="27">
        <f>SUM(F15:O15)</f>
        <v>86</v>
      </c>
    </row>
    <row r="17" spans="2:20" x14ac:dyDescent="0.25">
      <c r="B17" s="44" t="s">
        <v>89</v>
      </c>
      <c r="C17" s="45" t="s">
        <v>145</v>
      </c>
      <c r="D17" s="46"/>
      <c r="E17" s="46"/>
      <c r="F17" s="41" t="s">
        <v>75</v>
      </c>
      <c r="G17" s="41"/>
      <c r="H17" s="41" t="s">
        <v>80</v>
      </c>
      <c r="I17" s="41"/>
      <c r="J17" s="41" t="s">
        <v>74</v>
      </c>
      <c r="K17" s="41"/>
      <c r="L17" s="41" t="s">
        <v>73</v>
      </c>
      <c r="M17" s="41"/>
      <c r="N17" s="41" t="s">
        <v>102</v>
      </c>
      <c r="O17" s="41"/>
      <c r="P17" s="41" t="s">
        <v>123</v>
      </c>
      <c r="Q17" s="41"/>
      <c r="R17" s="41" t="s">
        <v>124</v>
      </c>
      <c r="S17" s="41"/>
    </row>
    <row r="18" spans="2:20" x14ac:dyDescent="0.25">
      <c r="B18" s="44"/>
      <c r="C18" s="45"/>
      <c r="D18" s="46"/>
      <c r="E18" s="46"/>
      <c r="F18" s="11" t="s">
        <v>91</v>
      </c>
      <c r="G18" s="11" t="s">
        <v>92</v>
      </c>
      <c r="H18" s="11" t="s">
        <v>91</v>
      </c>
      <c r="I18" s="11" t="s">
        <v>92</v>
      </c>
      <c r="J18" s="11" t="s">
        <v>91</v>
      </c>
      <c r="K18" s="11" t="s">
        <v>92</v>
      </c>
      <c r="L18" s="11" t="s">
        <v>91</v>
      </c>
      <c r="M18" s="11" t="s">
        <v>92</v>
      </c>
      <c r="N18" s="11" t="s">
        <v>91</v>
      </c>
      <c r="O18" s="11" t="s">
        <v>92</v>
      </c>
      <c r="P18" s="11" t="s">
        <v>91</v>
      </c>
      <c r="Q18" s="11" t="s">
        <v>92</v>
      </c>
      <c r="R18" s="11" t="s">
        <v>91</v>
      </c>
      <c r="S18" s="11" t="s">
        <v>92</v>
      </c>
    </row>
    <row r="19" spans="2:20" x14ac:dyDescent="0.25">
      <c r="B19" s="8">
        <v>1</v>
      </c>
      <c r="C19" s="12" t="s">
        <v>84</v>
      </c>
      <c r="D19" s="8">
        <v>1</v>
      </c>
      <c r="E19" s="8">
        <f>D19*11</f>
        <v>11</v>
      </c>
      <c r="F19" s="8">
        <f>COUNTIF(Respostas!$CH$2:$CH$87,D19*1)</f>
        <v>0</v>
      </c>
      <c r="G19" s="8">
        <f>COUNTIF(Respostas!$CH$2:$CH$87,E19*1)</f>
        <v>0</v>
      </c>
      <c r="H19" s="8">
        <f>COUNTIF(Respostas!$CH$2:$CH$87,D19*2)</f>
        <v>0</v>
      </c>
      <c r="I19" s="8">
        <f>COUNTIF(Respostas!$CH$2:$CH$87,E19*2)</f>
        <v>0</v>
      </c>
      <c r="J19" s="8">
        <f>COUNTIF(Respostas!$CH$2:$CH$87,D19*3)</f>
        <v>2</v>
      </c>
      <c r="K19" s="8">
        <f>COUNTIF(Respostas!$CH$2:$CH$87,E19*3)</f>
        <v>3</v>
      </c>
      <c r="L19" s="8">
        <f>COUNTIF(Respostas!$CH$2:$CH$87,D19*4)</f>
        <v>4</v>
      </c>
      <c r="M19" s="8">
        <f>COUNTIF(Respostas!$CH$2:$CH$87,E19*4)</f>
        <v>1</v>
      </c>
      <c r="N19" s="8">
        <f>COUNTIF(Respostas!$CH$2:$CH$87,D19*5)</f>
        <v>0</v>
      </c>
      <c r="O19" s="8">
        <f>COUNTIF(Respostas!$CH$2:$CH$87,E19*5)</f>
        <v>0</v>
      </c>
      <c r="P19" s="8">
        <f>F19+H19+J19+L19+N19</f>
        <v>6</v>
      </c>
      <c r="Q19" s="8">
        <f>G19+I19+K19+M19+O19</f>
        <v>4</v>
      </c>
      <c r="R19" s="28">
        <f>IFERROR(((F19*1)+(H19*2)+(J19*3)+(L19*4)+(N19*5))/P19,0)</f>
        <v>3.6666666666666665</v>
      </c>
      <c r="S19" s="28">
        <f>IFERROR(((G19*1)+(I19*2)+(K19*3)+(M19*4)+(O19*5))/Q19,0)</f>
        <v>3.25</v>
      </c>
    </row>
    <row r="20" spans="2:20" x14ac:dyDescent="0.25">
      <c r="B20" s="8">
        <v>2</v>
      </c>
      <c r="C20" s="9" t="s">
        <v>83</v>
      </c>
      <c r="D20" s="18">
        <v>101</v>
      </c>
      <c r="E20" s="8">
        <f t="shared" ref="E20:E25" si="4">D20*11</f>
        <v>1111</v>
      </c>
      <c r="F20" s="8">
        <f>COUNTIF(Respostas!$CH$2:$CH$87,D20*1)</f>
        <v>0</v>
      </c>
      <c r="G20" s="8">
        <f>COUNTIF(Respostas!$CH$2:$CH$87,E20*1)</f>
        <v>0</v>
      </c>
      <c r="H20" s="8">
        <f>COUNTIF(Respostas!$CH$2:$CH$87,D20*2)</f>
        <v>1</v>
      </c>
      <c r="I20" s="8">
        <f>COUNTIF(Respostas!$CH$2:$CH$87,E20*2)</f>
        <v>1</v>
      </c>
      <c r="J20" s="8">
        <f>COUNTIF(Respostas!$CH$2:$CH$87,D20*3)</f>
        <v>1</v>
      </c>
      <c r="K20" s="8">
        <f>COUNTIF(Respostas!$CH$2:$CH$87,E20*3)</f>
        <v>1</v>
      </c>
      <c r="L20" s="8">
        <f>COUNTIF(Respostas!$CH$2:$CH$87,D20*4)</f>
        <v>0</v>
      </c>
      <c r="M20" s="8">
        <f>COUNTIF(Respostas!$CH$2:$CH$87,E20*4)</f>
        <v>0</v>
      </c>
      <c r="N20" s="8">
        <f>COUNTIF(Respostas!$CH$2:$CH$87,D20*5)</f>
        <v>1</v>
      </c>
      <c r="O20" s="8">
        <f>COUNTIF(Respostas!$CH$2:$CH$87,E20*5)</f>
        <v>0</v>
      </c>
      <c r="P20" s="8">
        <f t="shared" ref="P20:Q25" si="5">F20+H20+J20+L20+N20</f>
        <v>3</v>
      </c>
      <c r="Q20" s="8">
        <f t="shared" si="5"/>
        <v>2</v>
      </c>
      <c r="R20" s="28">
        <f t="shared" ref="R20:S25" si="6">IFERROR(((F20*1)+(H20*2)+(J20*3)+(L20*4)+(N20*5))/P20,0)</f>
        <v>3.3333333333333335</v>
      </c>
      <c r="S20" s="28">
        <f t="shared" si="6"/>
        <v>2.5</v>
      </c>
    </row>
    <row r="21" spans="2:20" x14ac:dyDescent="0.25">
      <c r="B21" s="8">
        <v>3</v>
      </c>
      <c r="C21" s="9" t="s">
        <v>78</v>
      </c>
      <c r="D21" s="18">
        <v>1001</v>
      </c>
      <c r="E21" s="8">
        <f t="shared" si="4"/>
        <v>11011</v>
      </c>
      <c r="F21" s="8">
        <f>COUNTIF(Respostas!$CH$2:$CH$87,D21*1)</f>
        <v>2</v>
      </c>
      <c r="G21" s="8">
        <f>COUNTIF(Respostas!$CH$2:$CH$87,E21*1)</f>
        <v>1</v>
      </c>
      <c r="H21" s="8">
        <f>COUNTIF(Respostas!$CH$2:$CH$87,D21*2)</f>
        <v>2</v>
      </c>
      <c r="I21" s="8">
        <f>COUNTIF(Respostas!$CH$2:$CH$87,E21*2)</f>
        <v>0</v>
      </c>
      <c r="J21" s="8">
        <f>COUNTIF(Respostas!$CH$2:$CH$87,D21*3)</f>
        <v>3</v>
      </c>
      <c r="K21" s="8">
        <f>COUNTIF(Respostas!$CH$2:$CH$87,E21*3)</f>
        <v>1</v>
      </c>
      <c r="L21" s="8">
        <f>COUNTIF(Respostas!$CH$2:$CH$87,D21*4)</f>
        <v>4</v>
      </c>
      <c r="M21" s="8">
        <f>COUNTIF(Respostas!$CH$2:$CH$87,E21*4)</f>
        <v>1</v>
      </c>
      <c r="N21" s="8">
        <f>COUNTIF(Respostas!$CH$2:$CH$87,D21*5)</f>
        <v>2</v>
      </c>
      <c r="O21" s="8">
        <f>COUNTIF(Respostas!$CH$2:$CH$87,E21*5)</f>
        <v>1</v>
      </c>
      <c r="P21" s="8">
        <f t="shared" si="5"/>
        <v>13</v>
      </c>
      <c r="Q21" s="8">
        <f t="shared" si="5"/>
        <v>4</v>
      </c>
      <c r="R21" s="28">
        <f t="shared" si="6"/>
        <v>3.1538461538461537</v>
      </c>
      <c r="S21" s="28">
        <f t="shared" si="6"/>
        <v>3.25</v>
      </c>
    </row>
    <row r="22" spans="2:20" x14ac:dyDescent="0.25">
      <c r="B22" s="8">
        <v>4</v>
      </c>
      <c r="C22" s="9" t="s">
        <v>86</v>
      </c>
      <c r="D22" s="18">
        <v>10001</v>
      </c>
      <c r="E22" s="8">
        <f t="shared" si="4"/>
        <v>110011</v>
      </c>
      <c r="F22" s="8">
        <f>COUNTIF(Respostas!$CH$2:$CH$87,D22*1)</f>
        <v>0</v>
      </c>
      <c r="G22" s="8">
        <f>COUNTIF(Respostas!$CH$2:$CH$87,E22*1)</f>
        <v>0</v>
      </c>
      <c r="H22" s="8">
        <f>COUNTIF(Respostas!$CH$2:$CH$87,D22*2)</f>
        <v>0</v>
      </c>
      <c r="I22" s="8">
        <f>COUNTIF(Respostas!$CH$2:$CH$87,E22*2)</f>
        <v>4</v>
      </c>
      <c r="J22" s="8">
        <f>COUNTIF(Respostas!$CH$2:$CH$87,D22*3)</f>
        <v>0</v>
      </c>
      <c r="K22" s="8">
        <f>COUNTIF(Respostas!$CH$2:$CH$87,E22*3)</f>
        <v>6</v>
      </c>
      <c r="L22" s="8">
        <f>COUNTIF(Respostas!$CH$2:$CH$87,D22*4)</f>
        <v>0</v>
      </c>
      <c r="M22" s="8">
        <f>COUNTIF(Respostas!$CH$2:$CH$87,E22*4)</f>
        <v>2</v>
      </c>
      <c r="N22" s="8">
        <f>COUNTIF(Respostas!$CH$2:$CH$87,D22*5)</f>
        <v>0</v>
      </c>
      <c r="O22" s="8">
        <f>COUNTIF(Respostas!$CH$2:$CH$87,E22*5)</f>
        <v>1</v>
      </c>
      <c r="P22" s="8">
        <f t="shared" si="5"/>
        <v>0</v>
      </c>
      <c r="Q22" s="8">
        <f t="shared" si="5"/>
        <v>13</v>
      </c>
      <c r="R22" s="28">
        <f t="shared" si="6"/>
        <v>0</v>
      </c>
      <c r="S22" s="28">
        <f t="shared" si="6"/>
        <v>3</v>
      </c>
    </row>
    <row r="23" spans="2:20" x14ac:dyDescent="0.25">
      <c r="B23" s="8">
        <v>5</v>
      </c>
      <c r="C23" s="17" t="s">
        <v>68</v>
      </c>
      <c r="D23" s="19">
        <v>100001</v>
      </c>
      <c r="E23" s="8">
        <f t="shared" si="4"/>
        <v>1100011</v>
      </c>
      <c r="F23" s="8">
        <f>COUNTIF(Respostas!$CH$2:$CH$87,D23*1)</f>
        <v>1</v>
      </c>
      <c r="G23" s="8">
        <f>COUNTIF(Respostas!$CH$2:$CH$87,E23*1)</f>
        <v>0</v>
      </c>
      <c r="H23" s="8">
        <f>COUNTIF(Respostas!$CH$2:$CH$87,D23*2)</f>
        <v>0</v>
      </c>
      <c r="I23" s="8">
        <f>COUNTIF(Respostas!$CH$2:$CH$87,E23*2)</f>
        <v>0</v>
      </c>
      <c r="J23" s="8">
        <f>COUNTIF(Respostas!$CH$2:$CH$87,D23*3)</f>
        <v>1</v>
      </c>
      <c r="K23" s="8">
        <f>COUNTIF(Respostas!$CH$2:$CH$87,E23*3)</f>
        <v>2</v>
      </c>
      <c r="L23" s="8">
        <f>COUNTIF(Respostas!$CH$2:$CH$87,D23*4)</f>
        <v>4</v>
      </c>
      <c r="M23" s="8">
        <f>COUNTIF(Respostas!$CH$2:$CH$87,E23*4)</f>
        <v>3</v>
      </c>
      <c r="N23" s="8">
        <f>COUNTIF(Respostas!$CH$2:$CH$87,D23*5)</f>
        <v>3</v>
      </c>
      <c r="O23" s="8">
        <f>COUNTIF(Respostas!$CH$2:$CH$87,E23*5)</f>
        <v>2</v>
      </c>
      <c r="P23" s="8">
        <f t="shared" si="5"/>
        <v>9</v>
      </c>
      <c r="Q23" s="8">
        <f t="shared" si="5"/>
        <v>7</v>
      </c>
      <c r="R23" s="28">
        <f t="shared" si="6"/>
        <v>3.8888888888888888</v>
      </c>
      <c r="S23" s="28">
        <f t="shared" si="6"/>
        <v>4</v>
      </c>
    </row>
    <row r="24" spans="2:20" x14ac:dyDescent="0.25">
      <c r="B24" s="8">
        <v>6</v>
      </c>
      <c r="C24" s="9" t="s">
        <v>81</v>
      </c>
      <c r="D24" s="18">
        <v>1000001</v>
      </c>
      <c r="E24" s="8">
        <f t="shared" si="4"/>
        <v>11000011</v>
      </c>
      <c r="F24" s="8">
        <f>COUNTIF(Respostas!$CH$2:$CH$87,D24*1)</f>
        <v>0</v>
      </c>
      <c r="G24" s="8">
        <f>COUNTIF(Respostas!$CH$2:$CH$87,E24*1)</f>
        <v>0</v>
      </c>
      <c r="H24" s="8">
        <f>COUNTIF(Respostas!$CH$2:$CH$87,D24*2)</f>
        <v>1</v>
      </c>
      <c r="I24" s="8">
        <f>COUNTIF(Respostas!$CH$2:$CH$87,E24*2)</f>
        <v>0</v>
      </c>
      <c r="J24" s="8">
        <f>COUNTIF(Respostas!$CH$2:$CH$87,D24*3)</f>
        <v>0</v>
      </c>
      <c r="K24" s="8">
        <f>COUNTIF(Respostas!$CH$2:$CH$87,E24*3)</f>
        <v>1</v>
      </c>
      <c r="L24" s="8">
        <f>COUNTIF(Respostas!$CH$2:$CH$87,D24*4)</f>
        <v>4</v>
      </c>
      <c r="M24" s="8">
        <f>COUNTIF(Respostas!$CH$2:$CH$87,E24*4)</f>
        <v>1</v>
      </c>
      <c r="N24" s="8">
        <f>COUNTIF(Respostas!$CH$2:$CH$87,D24*5)</f>
        <v>2</v>
      </c>
      <c r="O24" s="8">
        <f>COUNTIF(Respostas!$CH$2:$CH$87,E24*5)</f>
        <v>3</v>
      </c>
      <c r="P24" s="8">
        <f t="shared" si="5"/>
        <v>7</v>
      </c>
      <c r="Q24" s="8">
        <f t="shared" si="5"/>
        <v>5</v>
      </c>
      <c r="R24" s="28">
        <f t="shared" si="6"/>
        <v>4</v>
      </c>
      <c r="S24" s="28">
        <f t="shared" si="6"/>
        <v>4.4000000000000004</v>
      </c>
    </row>
    <row r="25" spans="2:20" x14ac:dyDescent="0.25">
      <c r="B25" s="8">
        <v>7</v>
      </c>
      <c r="C25" s="9" t="s">
        <v>82</v>
      </c>
      <c r="D25" s="18">
        <v>100000001</v>
      </c>
      <c r="E25" s="8">
        <f t="shared" si="4"/>
        <v>1100000011</v>
      </c>
      <c r="F25" s="8">
        <f>COUNTIF(Respostas!$CH$2:$CH$87,D25*1)</f>
        <v>0</v>
      </c>
      <c r="G25" s="8">
        <f>COUNTIF(Respostas!$CH$2:$CH$87,E25*1)</f>
        <v>1</v>
      </c>
      <c r="H25" s="8">
        <f>COUNTIF(Respostas!$CH$2:$CH$87,D25*2)</f>
        <v>0</v>
      </c>
      <c r="I25" s="8">
        <f>COUNTIF(Respostas!$CH$2:$CH$87,E25*2)</f>
        <v>1</v>
      </c>
      <c r="J25" s="8">
        <f>COUNTIF(Respostas!$CH$2:$CH$87,D25*3)</f>
        <v>1</v>
      </c>
      <c r="K25" s="8">
        <f>COUNTIF(Respostas!$CH$2:$CH$87,E25*3)</f>
        <v>1</v>
      </c>
      <c r="L25" s="8">
        <f>COUNTIF(Respostas!$CH$2:$CH$87,D25*4)</f>
        <v>5</v>
      </c>
      <c r="M25" s="8">
        <f>COUNTIF(Respostas!$CH$2:$CH$87,E25*4)</f>
        <v>1</v>
      </c>
      <c r="N25" s="8">
        <f>COUNTIF(Respostas!$CH$2:$CH$87,D25*5)</f>
        <v>2</v>
      </c>
      <c r="O25" s="8">
        <f>COUNTIF(Respostas!$CH$2:$CH$87,E25*5)</f>
        <v>1</v>
      </c>
      <c r="P25" s="8">
        <f t="shared" si="5"/>
        <v>8</v>
      </c>
      <c r="Q25" s="8">
        <f t="shared" si="5"/>
        <v>5</v>
      </c>
      <c r="R25" s="28">
        <f t="shared" si="6"/>
        <v>4.125</v>
      </c>
      <c r="S25" s="28">
        <f t="shared" si="6"/>
        <v>3</v>
      </c>
    </row>
    <row r="26" spans="2:20" x14ac:dyDescent="0.25">
      <c r="F26" s="14">
        <f>SUM(F19:F25)</f>
        <v>3</v>
      </c>
      <c r="G26" s="14">
        <f t="shared" ref="G26:Q26" si="7">SUM(G19:G25)</f>
        <v>2</v>
      </c>
      <c r="H26" s="14">
        <f t="shared" si="7"/>
        <v>4</v>
      </c>
      <c r="I26" s="14">
        <f t="shared" si="7"/>
        <v>6</v>
      </c>
      <c r="J26" s="14">
        <f t="shared" si="7"/>
        <v>8</v>
      </c>
      <c r="K26" s="14">
        <f t="shared" si="7"/>
        <v>15</v>
      </c>
      <c r="L26" s="14">
        <f t="shared" si="7"/>
        <v>21</v>
      </c>
      <c r="M26" s="14">
        <f t="shared" si="7"/>
        <v>9</v>
      </c>
      <c r="N26" s="14">
        <f t="shared" si="7"/>
        <v>10</v>
      </c>
      <c r="O26" s="14">
        <f t="shared" si="7"/>
        <v>8</v>
      </c>
      <c r="P26" s="14">
        <f t="shared" si="7"/>
        <v>46</v>
      </c>
      <c r="Q26" s="14">
        <f t="shared" si="7"/>
        <v>40</v>
      </c>
      <c r="R26" s="37">
        <f>AVERAGE(R19:R25)</f>
        <v>3.1668192918192917</v>
      </c>
      <c r="S26" s="37">
        <f>AVERAGE(S19:S25)</f>
        <v>3.3428571428571425</v>
      </c>
      <c r="T26" s="27">
        <f>SUM(F26:O26)</f>
        <v>86</v>
      </c>
    </row>
    <row r="28" spans="2:20" x14ac:dyDescent="0.25">
      <c r="B28" s="44" t="s">
        <v>89</v>
      </c>
      <c r="C28" s="45" t="s">
        <v>146</v>
      </c>
      <c r="D28" s="46"/>
      <c r="E28" s="46"/>
      <c r="F28" s="41" t="s">
        <v>75</v>
      </c>
      <c r="G28" s="41"/>
      <c r="H28" s="41" t="s">
        <v>80</v>
      </c>
      <c r="I28" s="41"/>
      <c r="J28" s="41" t="s">
        <v>74</v>
      </c>
      <c r="K28" s="41"/>
      <c r="L28" s="41" t="s">
        <v>73</v>
      </c>
      <c r="M28" s="41"/>
      <c r="N28" s="41" t="s">
        <v>102</v>
      </c>
      <c r="O28" s="41"/>
      <c r="P28" s="41" t="s">
        <v>123</v>
      </c>
      <c r="Q28" s="41"/>
      <c r="R28" s="41" t="s">
        <v>124</v>
      </c>
      <c r="S28" s="41"/>
    </row>
    <row r="29" spans="2:20" ht="15" customHeight="1" x14ac:dyDescent="0.25">
      <c r="B29" s="44"/>
      <c r="C29" s="45"/>
      <c r="D29" s="46"/>
      <c r="E29" s="46"/>
      <c r="F29" s="11" t="s">
        <v>91</v>
      </c>
      <c r="G29" s="11" t="s">
        <v>92</v>
      </c>
      <c r="H29" s="11" t="s">
        <v>91</v>
      </c>
      <c r="I29" s="11" t="s">
        <v>92</v>
      </c>
      <c r="J29" s="11" t="s">
        <v>91</v>
      </c>
      <c r="K29" s="11" t="s">
        <v>92</v>
      </c>
      <c r="L29" s="11" t="s">
        <v>91</v>
      </c>
      <c r="M29" s="11" t="s">
        <v>92</v>
      </c>
      <c r="N29" s="11" t="s">
        <v>91</v>
      </c>
      <c r="O29" s="11" t="s">
        <v>92</v>
      </c>
      <c r="P29" s="11" t="s">
        <v>91</v>
      </c>
      <c r="Q29" s="11" t="s">
        <v>92</v>
      </c>
      <c r="R29" s="11" t="s">
        <v>91</v>
      </c>
      <c r="S29" s="11" t="s">
        <v>92</v>
      </c>
    </row>
    <row r="30" spans="2:20" x14ac:dyDescent="0.25">
      <c r="B30" s="8">
        <v>1</v>
      </c>
      <c r="C30" s="12" t="s">
        <v>84</v>
      </c>
      <c r="D30" s="8">
        <v>1</v>
      </c>
      <c r="E30" s="8">
        <f>D30*11</f>
        <v>11</v>
      </c>
      <c r="F30" s="8">
        <f>COUNTIF(Respostas!$CJ$2:$CJ$87,D30*1)</f>
        <v>0</v>
      </c>
      <c r="G30" s="8">
        <f>COUNTIF(Respostas!$CJ$2:$CJ$87,E30*1)</f>
        <v>0</v>
      </c>
      <c r="H30" s="8">
        <f>COUNTIF(Respostas!$CJ$2:$CJ$87,D30*2)</f>
        <v>0</v>
      </c>
      <c r="I30" s="8">
        <f>COUNTIF(Respostas!$CJ$2:$CJ$87,E30*2)</f>
        <v>0</v>
      </c>
      <c r="J30" s="8">
        <f>COUNTIF(Respostas!$CJ$2:$CJ$87,D30*3)</f>
        <v>2</v>
      </c>
      <c r="K30" s="8">
        <f>COUNTIF(Respostas!$CJ$2:$CJ$87,E30*3)</f>
        <v>0</v>
      </c>
      <c r="L30" s="8">
        <f>COUNTIF(Respostas!$CJ$2:$CJ$87,D30*4)</f>
        <v>4</v>
      </c>
      <c r="M30" s="8">
        <f>COUNTIF(Respostas!$CJ$2:$CJ$87,E30*4)</f>
        <v>4</v>
      </c>
      <c r="N30" s="8">
        <f>COUNTIF(Respostas!$CJ$2:$CJ$87,D30*5)</f>
        <v>0</v>
      </c>
      <c r="O30" s="8">
        <f>COUNTIF(Respostas!$CJ$2:$CJ$87,E30*5)</f>
        <v>0</v>
      </c>
      <c r="P30" s="8">
        <f>F30+H30+J30+L30+N30</f>
        <v>6</v>
      </c>
      <c r="Q30" s="8">
        <f>G30+I30+K30+M30+O30</f>
        <v>4</v>
      </c>
      <c r="R30" s="28">
        <f>IFERROR(((F30*1)+(H30*2)+(J30*3)+(L30*4)+(N30*5))/P30,0)</f>
        <v>3.6666666666666665</v>
      </c>
      <c r="S30" s="28">
        <f>IFERROR(((G30*1)+(I30*2)+(K30*3)+(M30*4)+(O30*5))/Q30,0)</f>
        <v>4</v>
      </c>
    </row>
    <row r="31" spans="2:20" x14ac:dyDescent="0.25">
      <c r="B31" s="8">
        <v>2</v>
      </c>
      <c r="C31" s="9" t="s">
        <v>83</v>
      </c>
      <c r="D31" s="18">
        <v>101</v>
      </c>
      <c r="E31" s="8">
        <f t="shared" ref="E31:E36" si="8">D31*11</f>
        <v>1111</v>
      </c>
      <c r="F31" s="8">
        <f>COUNTIF(Respostas!$CJ$2:$CJ$87,D31*1)</f>
        <v>0</v>
      </c>
      <c r="G31" s="8">
        <f>COUNTIF(Respostas!$CJ$2:$CJ$87,E31*1)</f>
        <v>0</v>
      </c>
      <c r="H31" s="8">
        <f>COUNTIF(Respostas!$CJ$2:$CJ$87,D31*2)</f>
        <v>0</v>
      </c>
      <c r="I31" s="8">
        <f>COUNTIF(Respostas!$CJ$2:$CJ$87,E31*2)</f>
        <v>0</v>
      </c>
      <c r="J31" s="8">
        <f>COUNTIF(Respostas!$CJ$2:$CJ$87,D31*3)</f>
        <v>1</v>
      </c>
      <c r="K31" s="8">
        <f>COUNTIF(Respostas!$CJ$2:$CJ$87,E31*3)</f>
        <v>1</v>
      </c>
      <c r="L31" s="8">
        <f>COUNTIF(Respostas!$CJ$2:$CJ$87,D31*4)</f>
        <v>1</v>
      </c>
      <c r="M31" s="8">
        <f>COUNTIF(Respostas!$CJ$2:$CJ$87,E31*4)</f>
        <v>0</v>
      </c>
      <c r="N31" s="8">
        <f>COUNTIF(Respostas!$CJ$2:$CJ$87,D31*5)</f>
        <v>1</v>
      </c>
      <c r="O31" s="8">
        <f>COUNTIF(Respostas!$CJ$2:$CJ$87,E31*5)</f>
        <v>1</v>
      </c>
      <c r="P31" s="8">
        <f t="shared" ref="P31:Q36" si="9">F31+H31+J31+L31+N31</f>
        <v>3</v>
      </c>
      <c r="Q31" s="8">
        <f t="shared" si="9"/>
        <v>2</v>
      </c>
      <c r="R31" s="28">
        <f t="shared" ref="R31:S36" si="10">IFERROR(((F31*1)+(H31*2)+(J31*3)+(L31*4)+(N31*5))/P31,0)</f>
        <v>4</v>
      </c>
      <c r="S31" s="28">
        <f t="shared" si="10"/>
        <v>4</v>
      </c>
    </row>
    <row r="32" spans="2:20" x14ac:dyDescent="0.25">
      <c r="B32" s="8">
        <v>3</v>
      </c>
      <c r="C32" s="9" t="s">
        <v>78</v>
      </c>
      <c r="D32" s="18">
        <v>1001</v>
      </c>
      <c r="E32" s="8">
        <f t="shared" si="8"/>
        <v>11011</v>
      </c>
      <c r="F32" s="8">
        <f>COUNTIF(Respostas!$CJ$2:$CJ$87,D32*1)</f>
        <v>2</v>
      </c>
      <c r="G32" s="8">
        <f>COUNTIF(Respostas!$CJ$2:$CJ$87,E32*1)</f>
        <v>1</v>
      </c>
      <c r="H32" s="8">
        <f>COUNTIF(Respostas!$CJ$2:$CJ$87,D32*2)</f>
        <v>2</v>
      </c>
      <c r="I32" s="8">
        <f>COUNTIF(Respostas!$CJ$2:$CJ$87,E32*2)</f>
        <v>0</v>
      </c>
      <c r="J32" s="8">
        <f>COUNTIF(Respostas!$CJ$2:$CJ$87,D32*3)</f>
        <v>0</v>
      </c>
      <c r="K32" s="8">
        <f>COUNTIF(Respostas!$CJ$2:$CJ$87,E32*3)</f>
        <v>0</v>
      </c>
      <c r="L32" s="8">
        <f>COUNTIF(Respostas!$CJ$2:$CJ$87,D32*4)</f>
        <v>8</v>
      </c>
      <c r="M32" s="8">
        <f>COUNTIF(Respostas!$CJ$2:$CJ$87,E32*4)</f>
        <v>2</v>
      </c>
      <c r="N32" s="8">
        <f>COUNTIF(Respostas!$CJ$2:$CJ$87,D32*5)</f>
        <v>1</v>
      </c>
      <c r="O32" s="8">
        <f>COUNTIF(Respostas!$CJ$2:$CJ$87,E32*5)</f>
        <v>1</v>
      </c>
      <c r="P32" s="8">
        <f t="shared" si="9"/>
        <v>13</v>
      </c>
      <c r="Q32" s="8">
        <f t="shared" si="9"/>
        <v>4</v>
      </c>
      <c r="R32" s="28">
        <f t="shared" si="10"/>
        <v>3.3076923076923075</v>
      </c>
      <c r="S32" s="28">
        <f t="shared" si="10"/>
        <v>3.5</v>
      </c>
    </row>
    <row r="33" spans="2:20" x14ac:dyDescent="0.25">
      <c r="B33" s="8">
        <v>4</v>
      </c>
      <c r="C33" s="9" t="s">
        <v>86</v>
      </c>
      <c r="D33" s="18">
        <v>10001</v>
      </c>
      <c r="E33" s="8">
        <f t="shared" si="8"/>
        <v>110011</v>
      </c>
      <c r="F33" s="8">
        <f>COUNTIF(Respostas!$CJ$2:$CJ$87,D33*1)</f>
        <v>0</v>
      </c>
      <c r="G33" s="8">
        <f>COUNTIF(Respostas!$CJ$2:$CJ$87,E33*1)</f>
        <v>0</v>
      </c>
      <c r="H33" s="8">
        <f>COUNTIF(Respostas!$CJ$2:$CJ$87,D33*2)</f>
        <v>0</v>
      </c>
      <c r="I33" s="8">
        <f>COUNTIF(Respostas!$CJ$2:$CJ$87,E33*2)</f>
        <v>0</v>
      </c>
      <c r="J33" s="8">
        <f>COUNTIF(Respostas!$CJ$2:$CJ$87,D33*3)</f>
        <v>0</v>
      </c>
      <c r="K33" s="8">
        <f>COUNTIF(Respostas!$CJ$2:$CJ$87,E33*3)</f>
        <v>3</v>
      </c>
      <c r="L33" s="8">
        <f>COUNTIF(Respostas!$CJ$2:$CJ$87,D33*4)</f>
        <v>0</v>
      </c>
      <c r="M33" s="8">
        <f>COUNTIF(Respostas!$CJ$2:$CJ$87,E33*4)</f>
        <v>9</v>
      </c>
      <c r="N33" s="8">
        <f>COUNTIF(Respostas!$CJ$2:$CJ$87,D33*5)</f>
        <v>0</v>
      </c>
      <c r="O33" s="8">
        <f>COUNTIF(Respostas!$CJ$2:$CJ$87,E33*5)</f>
        <v>1</v>
      </c>
      <c r="P33" s="8">
        <f t="shared" si="9"/>
        <v>0</v>
      </c>
      <c r="Q33" s="8">
        <f t="shared" si="9"/>
        <v>13</v>
      </c>
      <c r="R33" s="28">
        <f t="shared" si="10"/>
        <v>0</v>
      </c>
      <c r="S33" s="28">
        <f t="shared" si="10"/>
        <v>3.8461538461538463</v>
      </c>
    </row>
    <row r="34" spans="2:20" x14ac:dyDescent="0.25">
      <c r="B34" s="8">
        <v>5</v>
      </c>
      <c r="C34" s="17" t="s">
        <v>68</v>
      </c>
      <c r="D34" s="19">
        <v>100001</v>
      </c>
      <c r="E34" s="8">
        <f t="shared" si="8"/>
        <v>1100011</v>
      </c>
      <c r="F34" s="8">
        <f>COUNTIF(Respostas!$CJ$2:$CJ$87,D34*1)</f>
        <v>1</v>
      </c>
      <c r="G34" s="8">
        <f>COUNTIF(Respostas!$CJ$2:$CJ$87,E34*1)</f>
        <v>0</v>
      </c>
      <c r="H34" s="8">
        <f>COUNTIF(Respostas!$CJ$2:$CJ$87,D34*2)</f>
        <v>0</v>
      </c>
      <c r="I34" s="8">
        <f>COUNTIF(Respostas!$CJ$2:$CJ$87,E34*2)</f>
        <v>0</v>
      </c>
      <c r="J34" s="8">
        <f>COUNTIF(Respostas!$CJ$2:$CJ$87,D34*3)</f>
        <v>0</v>
      </c>
      <c r="K34" s="8">
        <f>COUNTIF(Respostas!$CJ$2:$CJ$87,E34*3)</f>
        <v>2</v>
      </c>
      <c r="L34" s="8">
        <f>COUNTIF(Respostas!$CJ$2:$CJ$87,D34*4)</f>
        <v>4</v>
      </c>
      <c r="M34" s="8">
        <f>COUNTIF(Respostas!$CJ$2:$CJ$87,E34*4)</f>
        <v>2</v>
      </c>
      <c r="N34" s="8">
        <f>COUNTIF(Respostas!$CJ$2:$CJ$87,D34*5)</f>
        <v>4</v>
      </c>
      <c r="O34" s="8">
        <f>COUNTIF(Respostas!$CJ$2:$CJ$87,E34*5)</f>
        <v>3</v>
      </c>
      <c r="P34" s="8">
        <f t="shared" si="9"/>
        <v>9</v>
      </c>
      <c r="Q34" s="8">
        <f t="shared" si="9"/>
        <v>7</v>
      </c>
      <c r="R34" s="28">
        <f t="shared" si="10"/>
        <v>4.1111111111111107</v>
      </c>
      <c r="S34" s="28">
        <f t="shared" si="10"/>
        <v>4.1428571428571432</v>
      </c>
    </row>
    <row r="35" spans="2:20" x14ac:dyDescent="0.25">
      <c r="B35" s="8">
        <v>6</v>
      </c>
      <c r="C35" s="9" t="s">
        <v>81</v>
      </c>
      <c r="D35" s="18">
        <v>1000001</v>
      </c>
      <c r="E35" s="8">
        <f t="shared" si="8"/>
        <v>11000011</v>
      </c>
      <c r="F35" s="8">
        <f>COUNTIF(Respostas!$CJ$2:$CJ$87,D35*1)</f>
        <v>1</v>
      </c>
      <c r="G35" s="8">
        <f>COUNTIF(Respostas!$CJ$2:$CJ$87,E35*1)</f>
        <v>0</v>
      </c>
      <c r="H35" s="8">
        <f>COUNTIF(Respostas!$CJ$2:$CJ$87,D35*2)</f>
        <v>0</v>
      </c>
      <c r="I35" s="8">
        <f>COUNTIF(Respostas!$CJ$2:$CJ$87,E35*2)</f>
        <v>1</v>
      </c>
      <c r="J35" s="8">
        <f>COUNTIF(Respostas!$CJ$2:$CJ$87,D35*3)</f>
        <v>0</v>
      </c>
      <c r="K35" s="8">
        <f>COUNTIF(Respostas!$CJ$2:$CJ$87,E35*3)</f>
        <v>0</v>
      </c>
      <c r="L35" s="8">
        <f>COUNTIF(Respostas!$CJ$2:$CJ$87,D35*4)</f>
        <v>4</v>
      </c>
      <c r="M35" s="8">
        <f>COUNTIF(Respostas!$CJ$2:$CJ$87,E35*4)</f>
        <v>1</v>
      </c>
      <c r="N35" s="8">
        <f>COUNTIF(Respostas!$CJ$2:$CJ$87,D35*5)</f>
        <v>2</v>
      </c>
      <c r="O35" s="8">
        <f>COUNTIF(Respostas!$CJ$2:$CJ$87,E35*5)</f>
        <v>3</v>
      </c>
      <c r="P35" s="8">
        <f t="shared" si="9"/>
        <v>7</v>
      </c>
      <c r="Q35" s="8">
        <f t="shared" si="9"/>
        <v>5</v>
      </c>
      <c r="R35" s="28">
        <f t="shared" si="10"/>
        <v>3.8571428571428572</v>
      </c>
      <c r="S35" s="28">
        <f t="shared" si="10"/>
        <v>4.2</v>
      </c>
    </row>
    <row r="36" spans="2:20" x14ac:dyDescent="0.25">
      <c r="B36" s="8">
        <v>7</v>
      </c>
      <c r="C36" s="9" t="s">
        <v>82</v>
      </c>
      <c r="D36" s="18">
        <v>100000001</v>
      </c>
      <c r="E36" s="8">
        <f t="shared" si="8"/>
        <v>1100000011</v>
      </c>
      <c r="F36" s="8">
        <f>COUNTIF(Respostas!$CJ$2:$CJ$87,D36*1)</f>
        <v>0</v>
      </c>
      <c r="G36" s="8">
        <f>COUNTIF(Respostas!$CJ$2:$CJ$87,E36*1)</f>
        <v>0</v>
      </c>
      <c r="H36" s="8">
        <f>COUNTIF(Respostas!$CJ$2:$CJ$87,D36*2)</f>
        <v>0</v>
      </c>
      <c r="I36" s="8">
        <f>COUNTIF(Respostas!$CJ$2:$CJ$87,E36*2)</f>
        <v>1</v>
      </c>
      <c r="J36" s="8">
        <f>COUNTIF(Respostas!$CJ$2:$CJ$87,D36*3)</f>
        <v>1</v>
      </c>
      <c r="K36" s="8">
        <f>COUNTIF(Respostas!$CJ$2:$CJ$87,E36*3)</f>
        <v>0</v>
      </c>
      <c r="L36" s="8">
        <f>COUNTIF(Respostas!$CJ$2:$CJ$87,D36*4)</f>
        <v>5</v>
      </c>
      <c r="M36" s="8">
        <f>COUNTIF(Respostas!$CJ$2:$CJ$87,E36*4)</f>
        <v>3</v>
      </c>
      <c r="N36" s="8">
        <f>COUNTIF(Respostas!$CJ$2:$CJ$87,D36*5)</f>
        <v>2</v>
      </c>
      <c r="O36" s="8">
        <f>COUNTIF(Respostas!$CJ$2:$CJ$87,E36*5)</f>
        <v>1</v>
      </c>
      <c r="P36" s="8">
        <f t="shared" si="9"/>
        <v>8</v>
      </c>
      <c r="Q36" s="8">
        <f t="shared" si="9"/>
        <v>5</v>
      </c>
      <c r="R36" s="28">
        <f t="shared" si="10"/>
        <v>4.125</v>
      </c>
      <c r="S36" s="28">
        <f t="shared" si="10"/>
        <v>3.8</v>
      </c>
    </row>
    <row r="37" spans="2:20" x14ac:dyDescent="0.25">
      <c r="F37" s="14">
        <f>SUM(F30:F36)</f>
        <v>4</v>
      </c>
      <c r="G37" s="14">
        <f t="shared" ref="G37:Q37" si="11">SUM(G30:G36)</f>
        <v>1</v>
      </c>
      <c r="H37" s="14">
        <f t="shared" si="11"/>
        <v>2</v>
      </c>
      <c r="I37" s="14">
        <f t="shared" si="11"/>
        <v>2</v>
      </c>
      <c r="J37" s="14">
        <f t="shared" si="11"/>
        <v>4</v>
      </c>
      <c r="K37" s="14">
        <f t="shared" si="11"/>
        <v>6</v>
      </c>
      <c r="L37" s="14">
        <f t="shared" si="11"/>
        <v>26</v>
      </c>
      <c r="M37" s="14">
        <f t="shared" si="11"/>
        <v>21</v>
      </c>
      <c r="N37" s="14">
        <f t="shared" si="11"/>
        <v>10</v>
      </c>
      <c r="O37" s="14">
        <f t="shared" si="11"/>
        <v>10</v>
      </c>
      <c r="P37" s="14">
        <f t="shared" si="11"/>
        <v>46</v>
      </c>
      <c r="Q37" s="14">
        <f t="shared" si="11"/>
        <v>40</v>
      </c>
      <c r="R37" s="37">
        <f>AVERAGE(R30:R36)</f>
        <v>3.2953732775161346</v>
      </c>
      <c r="S37" s="37">
        <f>AVERAGE(S30:S36)</f>
        <v>3.9270015698587128</v>
      </c>
      <c r="T37" s="27">
        <f>SUM(F37:O37)</f>
        <v>86</v>
      </c>
    </row>
    <row r="39" spans="2:20" x14ac:dyDescent="0.25">
      <c r="B39" s="44" t="s">
        <v>89</v>
      </c>
      <c r="C39" s="45" t="s">
        <v>147</v>
      </c>
      <c r="D39" s="46"/>
      <c r="E39" s="46"/>
      <c r="F39" s="41" t="s">
        <v>75</v>
      </c>
      <c r="G39" s="41"/>
      <c r="H39" s="41" t="s">
        <v>80</v>
      </c>
      <c r="I39" s="41"/>
      <c r="J39" s="41" t="s">
        <v>74</v>
      </c>
      <c r="K39" s="41"/>
      <c r="L39" s="41" t="s">
        <v>73</v>
      </c>
      <c r="M39" s="41"/>
      <c r="N39" s="41" t="s">
        <v>102</v>
      </c>
      <c r="O39" s="41"/>
      <c r="P39" s="41" t="s">
        <v>123</v>
      </c>
      <c r="Q39" s="41"/>
      <c r="R39" s="41" t="s">
        <v>124</v>
      </c>
      <c r="S39" s="41"/>
    </row>
    <row r="40" spans="2:20" x14ac:dyDescent="0.25">
      <c r="B40" s="44"/>
      <c r="C40" s="45"/>
      <c r="D40" s="46"/>
      <c r="E40" s="46"/>
      <c r="F40" s="11" t="s">
        <v>91</v>
      </c>
      <c r="G40" s="11" t="s">
        <v>92</v>
      </c>
      <c r="H40" s="11" t="s">
        <v>91</v>
      </c>
      <c r="I40" s="11" t="s">
        <v>92</v>
      </c>
      <c r="J40" s="11" t="s">
        <v>91</v>
      </c>
      <c r="K40" s="11" t="s">
        <v>92</v>
      </c>
      <c r="L40" s="11" t="s">
        <v>91</v>
      </c>
      <c r="M40" s="11" t="s">
        <v>92</v>
      </c>
      <c r="N40" s="11" t="s">
        <v>91</v>
      </c>
      <c r="O40" s="11" t="s">
        <v>92</v>
      </c>
      <c r="P40" s="11" t="s">
        <v>91</v>
      </c>
      <c r="Q40" s="11" t="s">
        <v>92</v>
      </c>
      <c r="R40" s="11" t="s">
        <v>91</v>
      </c>
      <c r="S40" s="11" t="s">
        <v>92</v>
      </c>
    </row>
    <row r="41" spans="2:20" x14ac:dyDescent="0.25">
      <c r="B41" s="8">
        <v>1</v>
      </c>
      <c r="C41" s="12" t="s">
        <v>84</v>
      </c>
      <c r="D41" s="8">
        <v>1</v>
      </c>
      <c r="E41" s="8">
        <f>D41*11</f>
        <v>11</v>
      </c>
      <c r="F41" s="8">
        <f>COUNTIF(Respostas!$CL$2:$CL$87,D41*1)</f>
        <v>0</v>
      </c>
      <c r="G41" s="8">
        <f>COUNTIF(Respostas!$CL$2:$CL$87,E41*1)</f>
        <v>0</v>
      </c>
      <c r="H41" s="8">
        <f>COUNTIF(Respostas!$CL$2:$CL$87,D41*2)</f>
        <v>0</v>
      </c>
      <c r="I41" s="8">
        <f>COUNTIF(Respostas!$CL$2:$CL$87,E41*2)</f>
        <v>0</v>
      </c>
      <c r="J41" s="8">
        <f>COUNTIF(Respostas!$CL$2:$CL$87,D41*3)</f>
        <v>1</v>
      </c>
      <c r="K41" s="8">
        <f>COUNTIF(Respostas!$CL$2:$CL$87,E41*3)</f>
        <v>0</v>
      </c>
      <c r="L41" s="8">
        <f>COUNTIF(Respostas!$CL$2:$CL$87,D41*4)</f>
        <v>4</v>
      </c>
      <c r="M41" s="8">
        <f>COUNTIF(Respostas!$CL$2:$CL$87,E41*4)</f>
        <v>4</v>
      </c>
      <c r="N41" s="8">
        <f>COUNTIF(Respostas!$CL$2:$CL$87,D41*5)</f>
        <v>1</v>
      </c>
      <c r="O41" s="8">
        <f>COUNTIF(Respostas!$CL$2:$CL$87,E41*5)</f>
        <v>0</v>
      </c>
      <c r="P41" s="8">
        <f>F41+H41+J41+L41+N41</f>
        <v>6</v>
      </c>
      <c r="Q41" s="8">
        <f>G41+I41+K41+M41+O41</f>
        <v>4</v>
      </c>
      <c r="R41" s="28">
        <f>IFERROR(((F41*1)+(H41*2)+(J41*3)+(L41*4)+(N41*5))/P41,0)</f>
        <v>4</v>
      </c>
      <c r="S41" s="28">
        <f>IFERROR(((G41*1)+(I41*2)+(K41*3)+(M41*4)+(O41*5))/Q41,0)</f>
        <v>4</v>
      </c>
    </row>
    <row r="42" spans="2:20" x14ac:dyDescent="0.25">
      <c r="B42" s="8">
        <v>2</v>
      </c>
      <c r="C42" s="9" t="s">
        <v>83</v>
      </c>
      <c r="D42" s="18">
        <v>101</v>
      </c>
      <c r="E42" s="8">
        <f t="shared" ref="E42:E47" si="12">D42*11</f>
        <v>1111</v>
      </c>
      <c r="F42" s="8">
        <f>COUNTIF(Respostas!$CL$2:$CL$87,D42*1)</f>
        <v>0</v>
      </c>
      <c r="G42" s="8">
        <f>COUNTIF(Respostas!$CL$2:$CL$87,E42*1)</f>
        <v>0</v>
      </c>
      <c r="H42" s="8">
        <f>COUNTIF(Respostas!$CL$2:$CL$87,D42*2)</f>
        <v>0</v>
      </c>
      <c r="I42" s="8">
        <f>COUNTIF(Respostas!$CL$2:$CL$87,E42*2)</f>
        <v>0</v>
      </c>
      <c r="J42" s="8">
        <f>COUNTIF(Respostas!$CL$2:$CL$87,D42*3)</f>
        <v>0</v>
      </c>
      <c r="K42" s="8">
        <f>COUNTIF(Respostas!$CL$2:$CL$87,E42*3)</f>
        <v>0</v>
      </c>
      <c r="L42" s="8">
        <f>COUNTIF(Respostas!$CL$2:$CL$87,D42*4)</f>
        <v>1</v>
      </c>
      <c r="M42" s="8">
        <f>COUNTIF(Respostas!$CL$2:$CL$87,E42*4)</f>
        <v>0</v>
      </c>
      <c r="N42" s="8">
        <f>COUNTIF(Respostas!$CL$2:$CL$87,D42*5)</f>
        <v>2</v>
      </c>
      <c r="O42" s="8">
        <f>COUNTIF(Respostas!$CL$2:$CL$87,E42*5)</f>
        <v>2</v>
      </c>
      <c r="P42" s="8">
        <f t="shared" ref="P42:Q47" si="13">F42+H42+J42+L42+N42</f>
        <v>3</v>
      </c>
      <c r="Q42" s="8">
        <f t="shared" si="13"/>
        <v>2</v>
      </c>
      <c r="R42" s="28">
        <f t="shared" ref="R42:S47" si="14">IFERROR(((F42*1)+(H42*2)+(J42*3)+(L42*4)+(N42*5))/P42,0)</f>
        <v>4.666666666666667</v>
      </c>
      <c r="S42" s="28">
        <f t="shared" si="14"/>
        <v>5</v>
      </c>
    </row>
    <row r="43" spans="2:20" x14ac:dyDescent="0.25">
      <c r="B43" s="8">
        <v>3</v>
      </c>
      <c r="C43" s="9" t="s">
        <v>78</v>
      </c>
      <c r="D43" s="18">
        <v>1001</v>
      </c>
      <c r="E43" s="8">
        <f t="shared" si="12"/>
        <v>11011</v>
      </c>
      <c r="F43" s="8">
        <f>COUNTIF(Respostas!$CL$2:$CL$87,D43*1)</f>
        <v>3</v>
      </c>
      <c r="G43" s="8">
        <f>COUNTIF(Respostas!$CL$2:$CL$87,E43*1)</f>
        <v>1</v>
      </c>
      <c r="H43" s="8">
        <f>COUNTIF(Respostas!$CL$2:$CL$87,D43*2)</f>
        <v>1</v>
      </c>
      <c r="I43" s="8">
        <f>COUNTIF(Respostas!$CL$2:$CL$87,E43*2)</f>
        <v>0</v>
      </c>
      <c r="J43" s="8">
        <f>COUNTIF(Respostas!$CL$2:$CL$87,D43*3)</f>
        <v>0</v>
      </c>
      <c r="K43" s="8">
        <f>COUNTIF(Respostas!$CL$2:$CL$87,E43*3)</f>
        <v>0</v>
      </c>
      <c r="L43" s="8">
        <f>COUNTIF(Respostas!$CL$2:$CL$87,D43*4)</f>
        <v>6</v>
      </c>
      <c r="M43" s="8">
        <f>COUNTIF(Respostas!$CL$2:$CL$87,E43*4)</f>
        <v>1</v>
      </c>
      <c r="N43" s="8">
        <f>COUNTIF(Respostas!$CL$2:$CL$87,D43*5)</f>
        <v>3</v>
      </c>
      <c r="O43" s="8">
        <f>COUNTIF(Respostas!$CL$2:$CL$87,E43*5)</f>
        <v>2</v>
      </c>
      <c r="P43" s="8">
        <f t="shared" si="13"/>
        <v>13</v>
      </c>
      <c r="Q43" s="8">
        <f t="shared" si="13"/>
        <v>4</v>
      </c>
      <c r="R43" s="28">
        <f t="shared" si="14"/>
        <v>3.3846153846153846</v>
      </c>
      <c r="S43" s="28">
        <f t="shared" si="14"/>
        <v>3.75</v>
      </c>
    </row>
    <row r="44" spans="2:20" x14ac:dyDescent="0.25">
      <c r="B44" s="8">
        <v>4</v>
      </c>
      <c r="C44" s="9" t="s">
        <v>86</v>
      </c>
      <c r="D44" s="18">
        <v>10001</v>
      </c>
      <c r="E44" s="8">
        <f t="shared" si="12"/>
        <v>110011</v>
      </c>
      <c r="F44" s="8">
        <f>COUNTIF(Respostas!$CL$2:$CL$87,D44*1)</f>
        <v>0</v>
      </c>
      <c r="G44" s="8">
        <f>COUNTIF(Respostas!$CL$2:$CL$87,E44*1)</f>
        <v>0</v>
      </c>
      <c r="H44" s="8">
        <f>COUNTIF(Respostas!$CL$2:$CL$87,D44*2)</f>
        <v>0</v>
      </c>
      <c r="I44" s="8">
        <f>COUNTIF(Respostas!$CL$2:$CL$87,E44*2)</f>
        <v>1</v>
      </c>
      <c r="J44" s="8">
        <f>COUNTIF(Respostas!$CL$2:$CL$87,D44*3)</f>
        <v>0</v>
      </c>
      <c r="K44" s="8">
        <f>COUNTIF(Respostas!$CL$2:$CL$87,E44*3)</f>
        <v>5</v>
      </c>
      <c r="L44" s="8">
        <f>COUNTIF(Respostas!$CL$2:$CL$87,D44*4)</f>
        <v>0</v>
      </c>
      <c r="M44" s="8">
        <f>COUNTIF(Respostas!$CL$2:$CL$87,E44*4)</f>
        <v>6</v>
      </c>
      <c r="N44" s="8">
        <f>COUNTIF(Respostas!$CL$2:$CL$87,D44*5)</f>
        <v>0</v>
      </c>
      <c r="O44" s="8">
        <f>COUNTIF(Respostas!$CL$2:$CL$87,E44*5)</f>
        <v>1</v>
      </c>
      <c r="P44" s="8">
        <f t="shared" si="13"/>
        <v>0</v>
      </c>
      <c r="Q44" s="8">
        <f t="shared" si="13"/>
        <v>13</v>
      </c>
      <c r="R44" s="28">
        <f t="shared" si="14"/>
        <v>0</v>
      </c>
      <c r="S44" s="28">
        <f t="shared" si="14"/>
        <v>3.5384615384615383</v>
      </c>
    </row>
    <row r="45" spans="2:20" x14ac:dyDescent="0.25">
      <c r="B45" s="8">
        <v>5</v>
      </c>
      <c r="C45" s="17" t="s">
        <v>68</v>
      </c>
      <c r="D45" s="19">
        <v>100001</v>
      </c>
      <c r="E45" s="8">
        <f t="shared" si="12"/>
        <v>1100011</v>
      </c>
      <c r="F45" s="8">
        <f>COUNTIF(Respostas!$CL$2:$CL$87,D45*1)</f>
        <v>1</v>
      </c>
      <c r="G45" s="8">
        <f>COUNTIF(Respostas!$CL$2:$CL$87,E45*1)</f>
        <v>0</v>
      </c>
      <c r="H45" s="8">
        <f>COUNTIF(Respostas!$CL$2:$CL$87,D45*2)</f>
        <v>0</v>
      </c>
      <c r="I45" s="8">
        <f>COUNTIF(Respostas!$CL$2:$CL$87,E45*2)</f>
        <v>0</v>
      </c>
      <c r="J45" s="8">
        <f>COUNTIF(Respostas!$CL$2:$CL$87,D45*3)</f>
        <v>0</v>
      </c>
      <c r="K45" s="8">
        <f>COUNTIF(Respostas!$CL$2:$CL$87,E45*3)</f>
        <v>3</v>
      </c>
      <c r="L45" s="8">
        <f>COUNTIF(Respostas!$CL$2:$CL$87,D45*4)</f>
        <v>4</v>
      </c>
      <c r="M45" s="8">
        <f>COUNTIF(Respostas!$CL$2:$CL$87,E45*4)</f>
        <v>1</v>
      </c>
      <c r="N45" s="8">
        <f>COUNTIF(Respostas!$CL$2:$CL$87,D45*5)</f>
        <v>4</v>
      </c>
      <c r="O45" s="8">
        <f>COUNTIF(Respostas!$CL$2:$CL$87,E45*5)</f>
        <v>3</v>
      </c>
      <c r="P45" s="8">
        <f t="shared" si="13"/>
        <v>9</v>
      </c>
      <c r="Q45" s="8">
        <f t="shared" si="13"/>
        <v>7</v>
      </c>
      <c r="R45" s="28">
        <f t="shared" si="14"/>
        <v>4.1111111111111107</v>
      </c>
      <c r="S45" s="28">
        <f t="shared" si="14"/>
        <v>4</v>
      </c>
    </row>
    <row r="46" spans="2:20" x14ac:dyDescent="0.25">
      <c r="B46" s="8">
        <v>6</v>
      </c>
      <c r="C46" s="9" t="s">
        <v>81</v>
      </c>
      <c r="D46" s="18">
        <v>1000001</v>
      </c>
      <c r="E46" s="8">
        <f t="shared" si="12"/>
        <v>11000011</v>
      </c>
      <c r="F46" s="8">
        <f>COUNTIF(Respostas!$CL$2:$CL$87,D46*1)</f>
        <v>0</v>
      </c>
      <c r="G46" s="8">
        <f>COUNTIF(Respostas!$CL$2:$CL$87,E46*1)</f>
        <v>1</v>
      </c>
      <c r="H46" s="8">
        <f>COUNTIF(Respostas!$CL$2:$CL$87,D46*2)</f>
        <v>0</v>
      </c>
      <c r="I46" s="8">
        <f>COUNTIF(Respostas!$CL$2:$CL$87,E46*2)</f>
        <v>0</v>
      </c>
      <c r="J46" s="8">
        <f>COUNTIF(Respostas!$CL$2:$CL$87,D46*3)</f>
        <v>2</v>
      </c>
      <c r="K46" s="8">
        <f>COUNTIF(Respostas!$CL$2:$CL$87,E46*3)</f>
        <v>1</v>
      </c>
      <c r="L46" s="8">
        <f>COUNTIF(Respostas!$CL$2:$CL$87,D46*4)</f>
        <v>3</v>
      </c>
      <c r="M46" s="8">
        <f>COUNTIF(Respostas!$CL$2:$CL$87,E46*4)</f>
        <v>1</v>
      </c>
      <c r="N46" s="8">
        <f>COUNTIF(Respostas!$CL$2:$CL$87,D46*5)</f>
        <v>2</v>
      </c>
      <c r="O46" s="8">
        <f>COUNTIF(Respostas!$CL$2:$CL$87,E46*5)</f>
        <v>2</v>
      </c>
      <c r="P46" s="8">
        <f t="shared" si="13"/>
        <v>7</v>
      </c>
      <c r="Q46" s="8">
        <f t="shared" si="13"/>
        <v>5</v>
      </c>
      <c r="R46" s="28">
        <f t="shared" si="14"/>
        <v>4</v>
      </c>
      <c r="S46" s="28">
        <f t="shared" si="14"/>
        <v>3.6</v>
      </c>
    </row>
    <row r="47" spans="2:20" x14ac:dyDescent="0.25">
      <c r="B47" s="8">
        <v>7</v>
      </c>
      <c r="C47" s="9" t="s">
        <v>82</v>
      </c>
      <c r="D47" s="18">
        <v>100000001</v>
      </c>
      <c r="E47" s="8">
        <f t="shared" si="12"/>
        <v>1100000011</v>
      </c>
      <c r="F47" s="8">
        <f>COUNTIF(Respostas!$CL$2:$CL$87,D47*1)</f>
        <v>2</v>
      </c>
      <c r="G47" s="8">
        <f>COUNTIF(Respostas!$CL$2:$CL$87,E47*1)</f>
        <v>0</v>
      </c>
      <c r="H47" s="8">
        <f>COUNTIF(Respostas!$CL$2:$CL$87,D47*2)</f>
        <v>0</v>
      </c>
      <c r="I47" s="8">
        <f>COUNTIF(Respostas!$CL$2:$CL$87,E47*2)</f>
        <v>1</v>
      </c>
      <c r="J47" s="8">
        <f>COUNTIF(Respostas!$CL$2:$CL$87,D47*3)</f>
        <v>1</v>
      </c>
      <c r="K47" s="8">
        <f>COUNTIF(Respostas!$CL$2:$CL$87,E47*3)</f>
        <v>0</v>
      </c>
      <c r="L47" s="8">
        <f>COUNTIF(Respostas!$CL$2:$CL$87,D47*4)</f>
        <v>3</v>
      </c>
      <c r="M47" s="8">
        <f>COUNTIF(Respostas!$CL$2:$CL$87,E47*4)</f>
        <v>3</v>
      </c>
      <c r="N47" s="8">
        <f>COUNTIF(Respostas!$CL$2:$CL$87,D47*5)</f>
        <v>2</v>
      </c>
      <c r="O47" s="8">
        <f>COUNTIF(Respostas!$CL$2:$CL$87,E47*5)</f>
        <v>1</v>
      </c>
      <c r="P47" s="8">
        <f t="shared" si="13"/>
        <v>8</v>
      </c>
      <c r="Q47" s="8">
        <f t="shared" si="13"/>
        <v>5</v>
      </c>
      <c r="R47" s="28">
        <f t="shared" si="14"/>
        <v>3.375</v>
      </c>
      <c r="S47" s="28">
        <f t="shared" si="14"/>
        <v>3.8</v>
      </c>
    </row>
    <row r="48" spans="2:20" x14ac:dyDescent="0.25">
      <c r="F48" s="14">
        <f>SUM(F41:F47)</f>
        <v>6</v>
      </c>
      <c r="G48" s="14">
        <f t="shared" ref="G48:Q48" si="15">SUM(G41:G47)</f>
        <v>2</v>
      </c>
      <c r="H48" s="14">
        <f t="shared" si="15"/>
        <v>1</v>
      </c>
      <c r="I48" s="14">
        <f t="shared" si="15"/>
        <v>2</v>
      </c>
      <c r="J48" s="14">
        <f t="shared" si="15"/>
        <v>4</v>
      </c>
      <c r="K48" s="14">
        <f t="shared" si="15"/>
        <v>9</v>
      </c>
      <c r="L48" s="14">
        <f t="shared" si="15"/>
        <v>21</v>
      </c>
      <c r="M48" s="14">
        <f t="shared" si="15"/>
        <v>16</v>
      </c>
      <c r="N48" s="14">
        <f t="shared" si="15"/>
        <v>14</v>
      </c>
      <c r="O48" s="14">
        <f t="shared" si="15"/>
        <v>11</v>
      </c>
      <c r="P48" s="14">
        <f t="shared" si="15"/>
        <v>46</v>
      </c>
      <c r="Q48" s="14">
        <f t="shared" si="15"/>
        <v>40</v>
      </c>
      <c r="R48" s="37">
        <f>AVERAGE(R41:R47)</f>
        <v>3.362484737484738</v>
      </c>
      <c r="S48" s="37">
        <f>AVERAGE(S41:S47)</f>
        <v>3.9554945054945061</v>
      </c>
      <c r="T48" s="27">
        <f>SUM(F48:O48)</f>
        <v>86</v>
      </c>
    </row>
    <row r="50" spans="2:20" x14ac:dyDescent="0.25">
      <c r="B50" s="44" t="s">
        <v>89</v>
      </c>
      <c r="C50" s="45" t="s">
        <v>148</v>
      </c>
      <c r="D50" s="46"/>
      <c r="E50" s="46"/>
      <c r="F50" s="41" t="s">
        <v>75</v>
      </c>
      <c r="G50" s="41"/>
      <c r="H50" s="41" t="s">
        <v>80</v>
      </c>
      <c r="I50" s="41"/>
      <c r="J50" s="41" t="s">
        <v>74</v>
      </c>
      <c r="K50" s="41"/>
      <c r="L50" s="41" t="s">
        <v>73</v>
      </c>
      <c r="M50" s="41"/>
      <c r="N50" s="41" t="s">
        <v>102</v>
      </c>
      <c r="O50" s="41"/>
      <c r="P50" s="41" t="s">
        <v>123</v>
      </c>
      <c r="Q50" s="41"/>
      <c r="R50" s="41" t="s">
        <v>124</v>
      </c>
      <c r="S50" s="41"/>
    </row>
    <row r="51" spans="2:20" x14ac:dyDescent="0.25">
      <c r="B51" s="44"/>
      <c r="C51" s="45"/>
      <c r="D51" s="46"/>
      <c r="E51" s="46"/>
      <c r="F51" s="11" t="s">
        <v>91</v>
      </c>
      <c r="G51" s="11" t="s">
        <v>92</v>
      </c>
      <c r="H51" s="11" t="s">
        <v>91</v>
      </c>
      <c r="I51" s="11" t="s">
        <v>92</v>
      </c>
      <c r="J51" s="11" t="s">
        <v>91</v>
      </c>
      <c r="K51" s="11" t="s">
        <v>92</v>
      </c>
      <c r="L51" s="11" t="s">
        <v>91</v>
      </c>
      <c r="M51" s="11" t="s">
        <v>92</v>
      </c>
      <c r="N51" s="11" t="s">
        <v>91</v>
      </c>
      <c r="O51" s="11" t="s">
        <v>92</v>
      </c>
      <c r="P51" s="11" t="s">
        <v>91</v>
      </c>
      <c r="Q51" s="11" t="s">
        <v>92</v>
      </c>
      <c r="R51" s="11" t="s">
        <v>91</v>
      </c>
      <c r="S51" s="11" t="s">
        <v>92</v>
      </c>
    </row>
    <row r="52" spans="2:20" x14ac:dyDescent="0.25">
      <c r="B52" s="8">
        <v>1</v>
      </c>
      <c r="C52" s="12" t="s">
        <v>84</v>
      </c>
      <c r="D52" s="8">
        <v>1</v>
      </c>
      <c r="E52" s="8">
        <f>D52*11</f>
        <v>11</v>
      </c>
      <c r="F52" s="8">
        <f>COUNTIF(Respostas!$CN$2:$CN$87,D52*1)</f>
        <v>0</v>
      </c>
      <c r="G52" s="8">
        <f>COUNTIF(Respostas!$CN$2:$CN$87,E52*1)</f>
        <v>0</v>
      </c>
      <c r="H52" s="8">
        <f>COUNTIF(Respostas!$CN$2:$CN$87,D52*2)</f>
        <v>0</v>
      </c>
      <c r="I52" s="8">
        <f>COUNTIF(Respostas!$CN$2:$CN$87,E52*2)</f>
        <v>0</v>
      </c>
      <c r="J52" s="8">
        <f>COUNTIF(Respostas!$CN$2:$CN$87,D52*3)</f>
        <v>1</v>
      </c>
      <c r="K52" s="8">
        <f>COUNTIF(Respostas!$CN$2:$CN$87,E52*3)</f>
        <v>0</v>
      </c>
      <c r="L52" s="8">
        <f>COUNTIF(Respostas!$CN$2:$CN$87,D52*4)</f>
        <v>5</v>
      </c>
      <c r="M52" s="8">
        <f>COUNTIF(Respostas!$CN$2:$CN$87,E52*4)</f>
        <v>4</v>
      </c>
      <c r="N52" s="8">
        <f>COUNTIF(Respostas!$CN$2:$CN$87,D52*5)</f>
        <v>0</v>
      </c>
      <c r="O52" s="8">
        <f>COUNTIF(Respostas!$CN$2:$CN$87,E52*5)</f>
        <v>0</v>
      </c>
      <c r="P52" s="8">
        <f>F52+H52+J52+L52+N52</f>
        <v>6</v>
      </c>
      <c r="Q52" s="8">
        <f>G52+I52+K52+M52+O52</f>
        <v>4</v>
      </c>
      <c r="R52" s="28">
        <f>IFERROR(((F52*1)+(H52*2)+(J52*3)+(L52*4)+(N52*5))/P52,0)</f>
        <v>3.8333333333333335</v>
      </c>
      <c r="S52" s="28">
        <f>IFERROR(((G52*1)+(I52*2)+(K52*3)+(M52*4)+(O52*5))/Q52,0)</f>
        <v>4</v>
      </c>
    </row>
    <row r="53" spans="2:20" x14ac:dyDescent="0.25">
      <c r="B53" s="8">
        <v>2</v>
      </c>
      <c r="C53" s="9" t="s">
        <v>83</v>
      </c>
      <c r="D53" s="18">
        <v>101</v>
      </c>
      <c r="E53" s="8">
        <f t="shared" ref="E53:E58" si="16">D53*11</f>
        <v>1111</v>
      </c>
      <c r="F53" s="8">
        <f>COUNTIF(Respostas!$CN$2:$CN$87,D53*1)</f>
        <v>0</v>
      </c>
      <c r="G53" s="8">
        <f>COUNTIF(Respostas!$CN$2:$CN$87,E53*1)</f>
        <v>0</v>
      </c>
      <c r="H53" s="8">
        <f>COUNTIF(Respostas!$CN$2:$CN$87,D53*2)</f>
        <v>0</v>
      </c>
      <c r="I53" s="8">
        <f>COUNTIF(Respostas!$CN$2:$CN$87,E53*2)</f>
        <v>0</v>
      </c>
      <c r="J53" s="8">
        <f>COUNTIF(Respostas!$CN$2:$CN$87,D53*3)</f>
        <v>1</v>
      </c>
      <c r="K53" s="8">
        <f>COUNTIF(Respostas!$CN$2:$CN$87,E53*3)</f>
        <v>0</v>
      </c>
      <c r="L53" s="8">
        <f>COUNTIF(Respostas!$CN$2:$CN$87,D53*4)</f>
        <v>1</v>
      </c>
      <c r="M53" s="8">
        <f>COUNTIF(Respostas!$CN$2:$CN$87,E53*4)</f>
        <v>1</v>
      </c>
      <c r="N53" s="8">
        <f>COUNTIF(Respostas!$CN$2:$CN$87,D53*5)</f>
        <v>1</v>
      </c>
      <c r="O53" s="8">
        <f>COUNTIF(Respostas!$CN$2:$CN$87,E53*5)</f>
        <v>1</v>
      </c>
      <c r="P53" s="8">
        <f t="shared" ref="P53:Q58" si="17">F53+H53+J53+L53+N53</f>
        <v>3</v>
      </c>
      <c r="Q53" s="8">
        <f t="shared" si="17"/>
        <v>2</v>
      </c>
      <c r="R53" s="28">
        <f t="shared" ref="R53:S58" si="18">IFERROR(((F53*1)+(H53*2)+(J53*3)+(L53*4)+(N53*5))/P53,0)</f>
        <v>4</v>
      </c>
      <c r="S53" s="28">
        <f t="shared" si="18"/>
        <v>4.5</v>
      </c>
    </row>
    <row r="54" spans="2:20" x14ac:dyDescent="0.25">
      <c r="B54" s="8">
        <v>3</v>
      </c>
      <c r="C54" s="9" t="s">
        <v>78</v>
      </c>
      <c r="D54" s="18">
        <v>1001</v>
      </c>
      <c r="E54" s="8">
        <f t="shared" si="16"/>
        <v>11011</v>
      </c>
      <c r="F54" s="8">
        <f>COUNTIF(Respostas!$CN$2:$CN$87,D54*1)</f>
        <v>2</v>
      </c>
      <c r="G54" s="8">
        <f>COUNTIF(Respostas!$CN$2:$CN$87,E54*1)</f>
        <v>1</v>
      </c>
      <c r="H54" s="8">
        <f>COUNTIF(Respostas!$CN$2:$CN$87,D54*2)</f>
        <v>1</v>
      </c>
      <c r="I54" s="8">
        <f>COUNTIF(Respostas!$CN$2:$CN$87,E54*2)</f>
        <v>0</v>
      </c>
      <c r="J54" s="8">
        <f>COUNTIF(Respostas!$CN$2:$CN$87,D54*3)</f>
        <v>3</v>
      </c>
      <c r="K54" s="8">
        <f>COUNTIF(Respostas!$CN$2:$CN$87,E54*3)</f>
        <v>2</v>
      </c>
      <c r="L54" s="8">
        <f>COUNTIF(Respostas!$CN$2:$CN$87,D54*4)</f>
        <v>4</v>
      </c>
      <c r="M54" s="8">
        <f>COUNTIF(Respostas!$CN$2:$CN$87,E54*4)</f>
        <v>0</v>
      </c>
      <c r="N54" s="8">
        <f>COUNTIF(Respostas!$CN$2:$CN$87,D54*5)</f>
        <v>3</v>
      </c>
      <c r="O54" s="8">
        <f>COUNTIF(Respostas!$CN$2:$CN$87,E54*5)</f>
        <v>1</v>
      </c>
      <c r="P54" s="8">
        <f t="shared" si="17"/>
        <v>13</v>
      </c>
      <c r="Q54" s="8">
        <f t="shared" si="17"/>
        <v>4</v>
      </c>
      <c r="R54" s="28">
        <f t="shared" si="18"/>
        <v>3.3846153846153846</v>
      </c>
      <c r="S54" s="28">
        <f t="shared" si="18"/>
        <v>3</v>
      </c>
    </row>
    <row r="55" spans="2:20" x14ac:dyDescent="0.25">
      <c r="B55" s="8">
        <v>4</v>
      </c>
      <c r="C55" s="9" t="s">
        <v>86</v>
      </c>
      <c r="D55" s="18">
        <v>10001</v>
      </c>
      <c r="E55" s="8">
        <f t="shared" si="16"/>
        <v>110011</v>
      </c>
      <c r="F55" s="8">
        <f>COUNTIF(Respostas!$CN$2:$CN$87,D55*1)</f>
        <v>0</v>
      </c>
      <c r="G55" s="8">
        <f>COUNTIF(Respostas!$CN$2:$CN$87,E55*1)</f>
        <v>1</v>
      </c>
      <c r="H55" s="8">
        <f>COUNTIF(Respostas!$CN$2:$CN$87,D55*2)</f>
        <v>0</v>
      </c>
      <c r="I55" s="8">
        <f>COUNTIF(Respostas!$CN$2:$CN$87,E55*2)</f>
        <v>0</v>
      </c>
      <c r="J55" s="8">
        <f>COUNTIF(Respostas!$CN$2:$CN$87,D55*3)</f>
        <v>0</v>
      </c>
      <c r="K55" s="8">
        <f>COUNTIF(Respostas!$CN$2:$CN$87,E55*3)</f>
        <v>5</v>
      </c>
      <c r="L55" s="8">
        <f>COUNTIF(Respostas!$CN$2:$CN$87,D55*4)</f>
        <v>0</v>
      </c>
      <c r="M55" s="8">
        <f>COUNTIF(Respostas!$CN$2:$CN$87,E55*4)</f>
        <v>6</v>
      </c>
      <c r="N55" s="8">
        <f>COUNTIF(Respostas!$CN$2:$CN$87,D55*5)</f>
        <v>0</v>
      </c>
      <c r="O55" s="8">
        <f>COUNTIF(Respostas!$CN$2:$CN$87,E55*5)</f>
        <v>1</v>
      </c>
      <c r="P55" s="8">
        <f t="shared" si="17"/>
        <v>0</v>
      </c>
      <c r="Q55" s="8">
        <f t="shared" si="17"/>
        <v>13</v>
      </c>
      <c r="R55" s="28">
        <f t="shared" si="18"/>
        <v>0</v>
      </c>
      <c r="S55" s="28">
        <f t="shared" si="18"/>
        <v>3.4615384615384617</v>
      </c>
    </row>
    <row r="56" spans="2:20" x14ac:dyDescent="0.25">
      <c r="B56" s="8">
        <v>5</v>
      </c>
      <c r="C56" s="17" t="s">
        <v>68</v>
      </c>
      <c r="D56" s="19">
        <v>100001</v>
      </c>
      <c r="E56" s="8">
        <f t="shared" si="16"/>
        <v>1100011</v>
      </c>
      <c r="F56" s="8">
        <f>COUNTIF(Respostas!$CN$2:$CN$87,D56*1)</f>
        <v>1</v>
      </c>
      <c r="G56" s="8">
        <f>COUNTIF(Respostas!$CN$2:$CN$87,E56*1)</f>
        <v>0</v>
      </c>
      <c r="H56" s="8">
        <f>COUNTIF(Respostas!$CN$2:$CN$87,D56*2)</f>
        <v>0</v>
      </c>
      <c r="I56" s="8">
        <f>COUNTIF(Respostas!$CN$2:$CN$87,E56*2)</f>
        <v>1</v>
      </c>
      <c r="J56" s="8">
        <f>COUNTIF(Respostas!$CN$2:$CN$87,D56*3)</f>
        <v>1</v>
      </c>
      <c r="K56" s="8">
        <f>COUNTIF(Respostas!$CN$2:$CN$87,E56*3)</f>
        <v>3</v>
      </c>
      <c r="L56" s="8">
        <f>COUNTIF(Respostas!$CN$2:$CN$87,D56*4)</f>
        <v>4</v>
      </c>
      <c r="M56" s="8">
        <f>COUNTIF(Respostas!$CN$2:$CN$87,E56*4)</f>
        <v>1</v>
      </c>
      <c r="N56" s="8">
        <f>COUNTIF(Respostas!$CN$2:$CN$87,D56*5)</f>
        <v>3</v>
      </c>
      <c r="O56" s="8">
        <f>COUNTIF(Respostas!$CN$2:$CN$87,E56*5)</f>
        <v>2</v>
      </c>
      <c r="P56" s="8">
        <f t="shared" si="17"/>
        <v>9</v>
      </c>
      <c r="Q56" s="8">
        <f t="shared" si="17"/>
        <v>7</v>
      </c>
      <c r="R56" s="28">
        <f t="shared" si="18"/>
        <v>3.8888888888888888</v>
      </c>
      <c r="S56" s="28">
        <f t="shared" si="18"/>
        <v>3.5714285714285716</v>
      </c>
    </row>
    <row r="57" spans="2:20" x14ac:dyDescent="0.25">
      <c r="B57" s="8">
        <v>6</v>
      </c>
      <c r="C57" s="9" t="s">
        <v>81</v>
      </c>
      <c r="D57" s="18">
        <v>1000001</v>
      </c>
      <c r="E57" s="8">
        <f t="shared" si="16"/>
        <v>11000011</v>
      </c>
      <c r="F57" s="8">
        <f>COUNTIF(Respostas!$CN$2:$CN$87,D57*1)</f>
        <v>1</v>
      </c>
      <c r="G57" s="8">
        <f>COUNTIF(Respostas!$CN$2:$CN$87,E57*1)</f>
        <v>0</v>
      </c>
      <c r="H57" s="8">
        <f>COUNTIF(Respostas!$CN$2:$CN$87,D57*2)</f>
        <v>0</v>
      </c>
      <c r="I57" s="8">
        <f>COUNTIF(Respostas!$CN$2:$CN$87,E57*2)</f>
        <v>2</v>
      </c>
      <c r="J57" s="8">
        <f>COUNTIF(Respostas!$CN$2:$CN$87,D57*3)</f>
        <v>0</v>
      </c>
      <c r="K57" s="8">
        <f>COUNTIF(Respostas!$CN$2:$CN$87,E57*3)</f>
        <v>0</v>
      </c>
      <c r="L57" s="8">
        <f>COUNTIF(Respostas!$CN$2:$CN$87,D57*4)</f>
        <v>4</v>
      </c>
      <c r="M57" s="8">
        <f>COUNTIF(Respostas!$CN$2:$CN$87,E57*4)</f>
        <v>2</v>
      </c>
      <c r="N57" s="8">
        <f>COUNTIF(Respostas!$CN$2:$CN$87,D57*5)</f>
        <v>2</v>
      </c>
      <c r="O57" s="8">
        <f>COUNTIF(Respostas!$CN$2:$CN$87,E57*5)</f>
        <v>1</v>
      </c>
      <c r="P57" s="8">
        <f t="shared" si="17"/>
        <v>7</v>
      </c>
      <c r="Q57" s="8">
        <f t="shared" si="17"/>
        <v>5</v>
      </c>
      <c r="R57" s="28">
        <f t="shared" si="18"/>
        <v>3.8571428571428572</v>
      </c>
      <c r="S57" s="28">
        <f t="shared" si="18"/>
        <v>3.4</v>
      </c>
    </row>
    <row r="58" spans="2:20" x14ac:dyDescent="0.25">
      <c r="B58" s="8">
        <v>7</v>
      </c>
      <c r="C58" s="9" t="s">
        <v>82</v>
      </c>
      <c r="D58" s="18">
        <v>100000001</v>
      </c>
      <c r="E58" s="8">
        <f t="shared" si="16"/>
        <v>1100000011</v>
      </c>
      <c r="F58" s="8">
        <f>COUNTIF(Respostas!$CN$2:$CN$87,D58*1)</f>
        <v>1</v>
      </c>
      <c r="G58" s="8">
        <f>COUNTIF(Respostas!$CN$2:$CN$87,E58*1)</f>
        <v>0</v>
      </c>
      <c r="H58" s="8">
        <f>COUNTIF(Respostas!$CN$2:$CN$87,D58*2)</f>
        <v>1</v>
      </c>
      <c r="I58" s="8">
        <f>COUNTIF(Respostas!$CN$2:$CN$87,E58*2)</f>
        <v>1</v>
      </c>
      <c r="J58" s="8">
        <f>COUNTIF(Respostas!$CN$2:$CN$87,D58*3)</f>
        <v>1</v>
      </c>
      <c r="K58" s="8">
        <f>COUNTIF(Respostas!$CN$2:$CN$87,E58*3)</f>
        <v>1</v>
      </c>
      <c r="L58" s="8">
        <f>COUNTIF(Respostas!$CN$2:$CN$87,D58*4)</f>
        <v>2</v>
      </c>
      <c r="M58" s="8">
        <f>COUNTIF(Respostas!$CN$2:$CN$87,E58*4)</f>
        <v>2</v>
      </c>
      <c r="N58" s="8">
        <f>COUNTIF(Respostas!$CN$2:$CN$87,D58*5)</f>
        <v>3</v>
      </c>
      <c r="O58" s="8">
        <f>COUNTIF(Respostas!$CN$2:$CN$87,E58*5)</f>
        <v>1</v>
      </c>
      <c r="P58" s="8">
        <f t="shared" si="17"/>
        <v>8</v>
      </c>
      <c r="Q58" s="8">
        <f t="shared" si="17"/>
        <v>5</v>
      </c>
      <c r="R58" s="28">
        <f t="shared" si="18"/>
        <v>3.625</v>
      </c>
      <c r="S58" s="28">
        <f t="shared" si="18"/>
        <v>3.6</v>
      </c>
    </row>
    <row r="59" spans="2:20" x14ac:dyDescent="0.25">
      <c r="F59" s="14">
        <f>SUM(F52:F58)</f>
        <v>5</v>
      </c>
      <c r="G59" s="14">
        <f t="shared" ref="G59:Q59" si="19">SUM(G52:G58)</f>
        <v>2</v>
      </c>
      <c r="H59" s="14">
        <f t="shared" si="19"/>
        <v>2</v>
      </c>
      <c r="I59" s="14">
        <f t="shared" si="19"/>
        <v>4</v>
      </c>
      <c r="J59" s="14">
        <f t="shared" si="19"/>
        <v>7</v>
      </c>
      <c r="K59" s="14">
        <f t="shared" si="19"/>
        <v>11</v>
      </c>
      <c r="L59" s="14">
        <f t="shared" si="19"/>
        <v>20</v>
      </c>
      <c r="M59" s="14">
        <f t="shared" si="19"/>
        <v>16</v>
      </c>
      <c r="N59" s="14">
        <f t="shared" si="19"/>
        <v>12</v>
      </c>
      <c r="O59" s="14">
        <f t="shared" si="19"/>
        <v>7</v>
      </c>
      <c r="P59" s="14">
        <f t="shared" si="19"/>
        <v>46</v>
      </c>
      <c r="Q59" s="14">
        <f t="shared" si="19"/>
        <v>40</v>
      </c>
      <c r="R59" s="37">
        <f>AVERAGE(R52:R58)</f>
        <v>3.2269972091400665</v>
      </c>
      <c r="S59" s="37">
        <f>AVERAGE(S52:S58)</f>
        <v>3.6475667189952903</v>
      </c>
      <c r="T59" s="27">
        <f>SUM(F59:O59)</f>
        <v>86</v>
      </c>
    </row>
    <row r="61" spans="2:20" x14ac:dyDescent="0.25">
      <c r="B61" s="44" t="s">
        <v>89</v>
      </c>
      <c r="C61" s="45" t="s">
        <v>149</v>
      </c>
      <c r="D61" s="46"/>
      <c r="E61" s="46"/>
      <c r="F61" s="41" t="s">
        <v>75</v>
      </c>
      <c r="G61" s="41"/>
      <c r="H61" s="41" t="s">
        <v>80</v>
      </c>
      <c r="I61" s="41"/>
      <c r="J61" s="41" t="s">
        <v>74</v>
      </c>
      <c r="K61" s="41"/>
      <c r="L61" s="41" t="s">
        <v>73</v>
      </c>
      <c r="M61" s="41"/>
      <c r="N61" s="41" t="s">
        <v>102</v>
      </c>
      <c r="O61" s="41"/>
      <c r="P61" s="41" t="s">
        <v>123</v>
      </c>
      <c r="Q61" s="41"/>
      <c r="R61" s="41" t="s">
        <v>124</v>
      </c>
      <c r="S61" s="41"/>
    </row>
    <row r="62" spans="2:20" x14ac:dyDescent="0.25">
      <c r="B62" s="44"/>
      <c r="C62" s="45"/>
      <c r="D62" s="46"/>
      <c r="E62" s="46"/>
      <c r="F62" s="11" t="s">
        <v>91</v>
      </c>
      <c r="G62" s="11" t="s">
        <v>92</v>
      </c>
      <c r="H62" s="11" t="s">
        <v>91</v>
      </c>
      <c r="I62" s="11" t="s">
        <v>92</v>
      </c>
      <c r="J62" s="11" t="s">
        <v>91</v>
      </c>
      <c r="K62" s="11" t="s">
        <v>92</v>
      </c>
      <c r="L62" s="11" t="s">
        <v>91</v>
      </c>
      <c r="M62" s="11" t="s">
        <v>92</v>
      </c>
      <c r="N62" s="11" t="s">
        <v>91</v>
      </c>
      <c r="O62" s="11" t="s">
        <v>92</v>
      </c>
      <c r="P62" s="11" t="s">
        <v>91</v>
      </c>
      <c r="Q62" s="11" t="s">
        <v>92</v>
      </c>
      <c r="R62" s="11" t="s">
        <v>91</v>
      </c>
      <c r="S62" s="11" t="s">
        <v>92</v>
      </c>
    </row>
    <row r="63" spans="2:20" x14ac:dyDescent="0.25">
      <c r="B63" s="8">
        <v>1</v>
      </c>
      <c r="C63" s="12" t="s">
        <v>84</v>
      </c>
      <c r="D63" s="8">
        <v>1</v>
      </c>
      <c r="E63" s="8">
        <f>D63*11</f>
        <v>11</v>
      </c>
      <c r="F63" s="8">
        <f>COUNTIF(Respostas!$CP$2:$CP$87,D63*1)</f>
        <v>0</v>
      </c>
      <c r="G63" s="8">
        <f>COUNTIF(Respostas!$CP$2:$CP$87,E63*1)</f>
        <v>0</v>
      </c>
      <c r="H63" s="8">
        <f>COUNTIF(Respostas!$CP$2:$CP$87,D63*2)</f>
        <v>0</v>
      </c>
      <c r="I63" s="8">
        <f>COUNTIF(Respostas!$CP$2:$CP$87,E63*2)</f>
        <v>0</v>
      </c>
      <c r="J63" s="8">
        <f>COUNTIF(Respostas!$CP$2:$CP$87,D63*3)</f>
        <v>2</v>
      </c>
      <c r="K63" s="8">
        <f>COUNTIF(Respostas!$CP$2:$CP$87,E63*3)</f>
        <v>0</v>
      </c>
      <c r="L63" s="8">
        <f>COUNTIF(Respostas!$CP$2:$CP$87,D63*4)</f>
        <v>3</v>
      </c>
      <c r="M63" s="8">
        <f>COUNTIF(Respostas!$CP$2:$CP$87,E63*4)</f>
        <v>4</v>
      </c>
      <c r="N63" s="8">
        <f>COUNTIF(Respostas!$CP$2:$CP$87,D63*5)</f>
        <v>1</v>
      </c>
      <c r="O63" s="8">
        <f>COUNTIF(Respostas!$CP$2:$CP$87,E63*5)</f>
        <v>0</v>
      </c>
      <c r="P63" s="8">
        <f t="shared" ref="P63" si="20">F63+H63+J63+L63+N63</f>
        <v>6</v>
      </c>
      <c r="Q63" s="8">
        <f t="shared" ref="Q63" si="21">G63+I63+K63+M63+O63</f>
        <v>4</v>
      </c>
      <c r="R63" s="28">
        <f>IFERROR(((F63*1)+(H63*2)+(J63*3)+(L63*4)+(N63*5))/P63,0)</f>
        <v>3.8333333333333335</v>
      </c>
      <c r="S63" s="28">
        <f>IFERROR(((G63*1)+(I63*2)+(K63*3)+(M63*4)+(O63*5))/Q63,0)</f>
        <v>4</v>
      </c>
    </row>
    <row r="64" spans="2:20" x14ac:dyDescent="0.25">
      <c r="B64" s="8">
        <v>2</v>
      </c>
      <c r="C64" s="9" t="s">
        <v>83</v>
      </c>
      <c r="D64" s="18">
        <v>101</v>
      </c>
      <c r="E64" s="8">
        <f t="shared" ref="E64:E69" si="22">D64*11</f>
        <v>1111</v>
      </c>
      <c r="F64" s="8">
        <f>COUNTIF(Respostas!$CP$2:$CP$87,D64*1)</f>
        <v>0</v>
      </c>
      <c r="G64" s="8">
        <f>COUNTIF(Respostas!$CP$2:$CP$87,E64*1)</f>
        <v>0</v>
      </c>
      <c r="H64" s="8">
        <f>COUNTIF(Respostas!$CP$2:$CP$87,D64*2)</f>
        <v>1</v>
      </c>
      <c r="I64" s="8">
        <f>COUNTIF(Respostas!$CP$2:$CP$87,E64*2)</f>
        <v>1</v>
      </c>
      <c r="J64" s="8">
        <f>COUNTIF(Respostas!$CP$2:$CP$87,D64*3)</f>
        <v>0</v>
      </c>
      <c r="K64" s="8">
        <f>COUNTIF(Respostas!$CP$2:$CP$87,E64*3)</f>
        <v>0</v>
      </c>
      <c r="L64" s="8">
        <f>COUNTIF(Respostas!$CP$2:$CP$87,D64*4)</f>
        <v>0</v>
      </c>
      <c r="M64" s="8">
        <f>COUNTIF(Respostas!$CP$2:$CP$87,E64*4)</f>
        <v>1</v>
      </c>
      <c r="N64" s="8">
        <f>COUNTIF(Respostas!$CP$2:$CP$87,D64*5)</f>
        <v>2</v>
      </c>
      <c r="O64" s="8">
        <f>COUNTIF(Respostas!$CP$2:$CP$87,E64*5)</f>
        <v>0</v>
      </c>
      <c r="P64" s="8">
        <f t="shared" ref="P64:Q69" si="23">F64+H64+J64+L64+N64</f>
        <v>3</v>
      </c>
      <c r="Q64" s="8">
        <f t="shared" si="23"/>
        <v>2</v>
      </c>
      <c r="R64" s="28">
        <f t="shared" ref="R64:S69" si="24">IFERROR(((F64*1)+(H64*2)+(J64*3)+(L64*4)+(N64*5))/P64,0)</f>
        <v>4</v>
      </c>
      <c r="S64" s="28">
        <f t="shared" si="24"/>
        <v>3</v>
      </c>
    </row>
    <row r="65" spans="2:20" x14ac:dyDescent="0.25">
      <c r="B65" s="8">
        <v>3</v>
      </c>
      <c r="C65" s="9" t="s">
        <v>78</v>
      </c>
      <c r="D65" s="18">
        <v>1001</v>
      </c>
      <c r="E65" s="8">
        <f t="shared" si="22"/>
        <v>11011</v>
      </c>
      <c r="F65" s="8">
        <f>COUNTIF(Respostas!$CP$2:$CP$87,D65*1)</f>
        <v>2</v>
      </c>
      <c r="G65" s="8">
        <f>COUNTIF(Respostas!$CP$2:$CP$87,E65*1)</f>
        <v>1</v>
      </c>
      <c r="H65" s="8">
        <f>COUNTIF(Respostas!$CP$2:$CP$87,D65*2)</f>
        <v>1</v>
      </c>
      <c r="I65" s="8">
        <f>COUNTIF(Respostas!$CP$2:$CP$87,E65*2)</f>
        <v>1</v>
      </c>
      <c r="J65" s="8">
        <f>COUNTIF(Respostas!$CP$2:$CP$87,D65*3)</f>
        <v>4</v>
      </c>
      <c r="K65" s="8">
        <f>COUNTIF(Respostas!$CP$2:$CP$87,E65*3)</f>
        <v>1</v>
      </c>
      <c r="L65" s="8">
        <f>COUNTIF(Respostas!$CP$2:$CP$87,D65*4)</f>
        <v>4</v>
      </c>
      <c r="M65" s="8">
        <f>COUNTIF(Respostas!$CP$2:$CP$87,E65*4)</f>
        <v>0</v>
      </c>
      <c r="N65" s="8">
        <f>COUNTIF(Respostas!$CP$2:$CP$87,D65*5)</f>
        <v>2</v>
      </c>
      <c r="O65" s="8">
        <f>COUNTIF(Respostas!$CP$2:$CP$87,E65*5)</f>
        <v>1</v>
      </c>
      <c r="P65" s="8">
        <f t="shared" si="23"/>
        <v>13</v>
      </c>
      <c r="Q65" s="8">
        <f t="shared" si="23"/>
        <v>4</v>
      </c>
      <c r="R65" s="28">
        <f t="shared" si="24"/>
        <v>3.2307692307692308</v>
      </c>
      <c r="S65" s="28">
        <f t="shared" si="24"/>
        <v>2.75</v>
      </c>
    </row>
    <row r="66" spans="2:20" x14ac:dyDescent="0.25">
      <c r="B66" s="8">
        <v>4</v>
      </c>
      <c r="C66" s="9" t="s">
        <v>86</v>
      </c>
      <c r="D66" s="18">
        <v>10001</v>
      </c>
      <c r="E66" s="8">
        <f t="shared" si="22"/>
        <v>110011</v>
      </c>
      <c r="F66" s="8">
        <f>COUNTIF(Respostas!$CP$2:$CP$87,D66*1)</f>
        <v>0</v>
      </c>
      <c r="G66" s="8">
        <f>COUNTIF(Respostas!$CP$2:$CP$87,E66*1)</f>
        <v>1</v>
      </c>
      <c r="H66" s="8">
        <f>COUNTIF(Respostas!$CP$2:$CP$87,D66*2)</f>
        <v>0</v>
      </c>
      <c r="I66" s="8">
        <f>COUNTIF(Respostas!$CP$2:$CP$87,E66*2)</f>
        <v>3</v>
      </c>
      <c r="J66" s="8">
        <f>COUNTIF(Respostas!$CP$2:$CP$87,D66*3)</f>
        <v>0</v>
      </c>
      <c r="K66" s="8">
        <f>COUNTIF(Respostas!$CP$2:$CP$87,E66*3)</f>
        <v>6</v>
      </c>
      <c r="L66" s="8">
        <f>COUNTIF(Respostas!$CP$2:$CP$87,D66*4)</f>
        <v>0</v>
      </c>
      <c r="M66" s="8">
        <f>COUNTIF(Respostas!$CP$2:$CP$87,E66*4)</f>
        <v>2</v>
      </c>
      <c r="N66" s="8">
        <f>COUNTIF(Respostas!$CP$2:$CP$87,D66*5)</f>
        <v>0</v>
      </c>
      <c r="O66" s="8">
        <f>COUNTIF(Respostas!$CP$2:$CP$87,E66*5)</f>
        <v>1</v>
      </c>
      <c r="P66" s="8">
        <f t="shared" si="23"/>
        <v>0</v>
      </c>
      <c r="Q66" s="8">
        <f t="shared" si="23"/>
        <v>13</v>
      </c>
      <c r="R66" s="28">
        <f t="shared" si="24"/>
        <v>0</v>
      </c>
      <c r="S66" s="28">
        <f t="shared" si="24"/>
        <v>2.9230769230769229</v>
      </c>
    </row>
    <row r="67" spans="2:20" x14ac:dyDescent="0.25">
      <c r="B67" s="8">
        <v>5</v>
      </c>
      <c r="C67" s="17" t="s">
        <v>68</v>
      </c>
      <c r="D67" s="19">
        <v>100001</v>
      </c>
      <c r="E67" s="8">
        <f t="shared" si="22"/>
        <v>1100011</v>
      </c>
      <c r="F67" s="8">
        <f>COUNTIF(Respostas!$CP$2:$CP$87,D67*1)</f>
        <v>1</v>
      </c>
      <c r="G67" s="8">
        <f>COUNTIF(Respostas!$CP$2:$CP$87,E67*1)</f>
        <v>0</v>
      </c>
      <c r="H67" s="8">
        <f>COUNTIF(Respostas!$CP$2:$CP$87,D67*2)</f>
        <v>0</v>
      </c>
      <c r="I67" s="8">
        <f>COUNTIF(Respostas!$CP$2:$CP$87,E67*2)</f>
        <v>1</v>
      </c>
      <c r="J67" s="8">
        <f>COUNTIF(Respostas!$CP$2:$CP$87,D67*3)</f>
        <v>3</v>
      </c>
      <c r="K67" s="8">
        <f>COUNTIF(Respostas!$CP$2:$CP$87,E67*3)</f>
        <v>1</v>
      </c>
      <c r="L67" s="8">
        <f>COUNTIF(Respostas!$CP$2:$CP$87,D67*4)</f>
        <v>4</v>
      </c>
      <c r="M67" s="8">
        <f>COUNTIF(Respostas!$CP$2:$CP$87,E67*4)</f>
        <v>3</v>
      </c>
      <c r="N67" s="8">
        <f>COUNTIF(Respostas!$CP$2:$CP$87,D67*5)</f>
        <v>1</v>
      </c>
      <c r="O67" s="8">
        <f>COUNTIF(Respostas!$CP$2:$CP$87,E67*5)</f>
        <v>2</v>
      </c>
      <c r="P67" s="8">
        <f t="shared" si="23"/>
        <v>9</v>
      </c>
      <c r="Q67" s="8">
        <f t="shared" si="23"/>
        <v>7</v>
      </c>
      <c r="R67" s="28">
        <f t="shared" si="24"/>
        <v>3.4444444444444446</v>
      </c>
      <c r="S67" s="28">
        <f t="shared" si="24"/>
        <v>3.8571428571428572</v>
      </c>
    </row>
    <row r="68" spans="2:20" x14ac:dyDescent="0.25">
      <c r="B68" s="8">
        <v>6</v>
      </c>
      <c r="C68" s="9" t="s">
        <v>81</v>
      </c>
      <c r="D68" s="18">
        <v>1000001</v>
      </c>
      <c r="E68" s="8">
        <f t="shared" si="22"/>
        <v>11000011</v>
      </c>
      <c r="F68" s="8">
        <f>COUNTIF(Respostas!$CP$2:$CP$87,D68*1)</f>
        <v>1</v>
      </c>
      <c r="G68" s="8">
        <f>COUNTIF(Respostas!$CP$2:$CP$87,E68*1)</f>
        <v>0</v>
      </c>
      <c r="H68" s="8">
        <f>COUNTIF(Respostas!$CP$2:$CP$87,D68*2)</f>
        <v>0</v>
      </c>
      <c r="I68" s="8">
        <f>COUNTIF(Respostas!$CP$2:$CP$87,E68*2)</f>
        <v>1</v>
      </c>
      <c r="J68" s="8">
        <f>COUNTIF(Respostas!$CP$2:$CP$87,D68*3)</f>
        <v>0</v>
      </c>
      <c r="K68" s="8">
        <f>COUNTIF(Respostas!$CP$2:$CP$87,E68*3)</f>
        <v>0</v>
      </c>
      <c r="L68" s="8">
        <f>COUNTIF(Respostas!$CP$2:$CP$87,D68*4)</f>
        <v>4</v>
      </c>
      <c r="M68" s="8">
        <f>COUNTIF(Respostas!$CP$2:$CP$87,E68*4)</f>
        <v>2</v>
      </c>
      <c r="N68" s="8">
        <f>COUNTIF(Respostas!$CP$2:$CP$87,D68*5)</f>
        <v>2</v>
      </c>
      <c r="O68" s="8">
        <f>COUNTIF(Respostas!$CP$2:$CP$87,E68*5)</f>
        <v>2</v>
      </c>
      <c r="P68" s="8">
        <f t="shared" si="23"/>
        <v>7</v>
      </c>
      <c r="Q68" s="8">
        <f t="shared" si="23"/>
        <v>5</v>
      </c>
      <c r="R68" s="28">
        <f t="shared" si="24"/>
        <v>3.8571428571428572</v>
      </c>
      <c r="S68" s="28">
        <f t="shared" si="24"/>
        <v>4</v>
      </c>
    </row>
    <row r="69" spans="2:20" x14ac:dyDescent="0.25">
      <c r="B69" s="8">
        <v>7</v>
      </c>
      <c r="C69" s="9" t="s">
        <v>82</v>
      </c>
      <c r="D69" s="18">
        <v>100000001</v>
      </c>
      <c r="E69" s="8">
        <f t="shared" si="22"/>
        <v>1100000011</v>
      </c>
      <c r="F69" s="8">
        <f>COUNTIF(Respostas!$CP$2:$CP$87,D69*1)</f>
        <v>0</v>
      </c>
      <c r="G69" s="8">
        <f>COUNTIF(Respostas!$CP$2:$CP$87,E69*1)</f>
        <v>0</v>
      </c>
      <c r="H69" s="8">
        <f>COUNTIF(Respostas!$CP$2:$CP$87,D69*2)</f>
        <v>4</v>
      </c>
      <c r="I69" s="8">
        <f>COUNTIF(Respostas!$CP$2:$CP$87,E69*2)</f>
        <v>2</v>
      </c>
      <c r="J69" s="8">
        <f>COUNTIF(Respostas!$CP$2:$CP$87,D69*3)</f>
        <v>3</v>
      </c>
      <c r="K69" s="8">
        <f>COUNTIF(Respostas!$CP$2:$CP$87,E69*3)</f>
        <v>2</v>
      </c>
      <c r="L69" s="8">
        <f>COUNTIF(Respostas!$CP$2:$CP$87,D69*4)</f>
        <v>1</v>
      </c>
      <c r="M69" s="8">
        <f>COUNTIF(Respostas!$CP$2:$CP$87,E69*4)</f>
        <v>1</v>
      </c>
      <c r="N69" s="8">
        <f>COUNTIF(Respostas!$CP$2:$CP$87,D69*5)</f>
        <v>0</v>
      </c>
      <c r="O69" s="8">
        <f>COUNTIF(Respostas!$CP$2:$CP$87,E69*5)</f>
        <v>0</v>
      </c>
      <c r="P69" s="8">
        <f t="shared" si="23"/>
        <v>8</v>
      </c>
      <c r="Q69" s="8">
        <f t="shared" si="23"/>
        <v>5</v>
      </c>
      <c r="R69" s="28">
        <f t="shared" si="24"/>
        <v>2.625</v>
      </c>
      <c r="S69" s="28">
        <f t="shared" si="24"/>
        <v>2.8</v>
      </c>
    </row>
    <row r="70" spans="2:20" x14ac:dyDescent="0.25">
      <c r="F70" s="14">
        <f>SUM(F63:F69)</f>
        <v>4</v>
      </c>
      <c r="G70" s="14">
        <f t="shared" ref="G70:Q70" si="25">SUM(G63:G69)</f>
        <v>2</v>
      </c>
      <c r="H70" s="14">
        <f t="shared" si="25"/>
        <v>6</v>
      </c>
      <c r="I70" s="14">
        <f t="shared" si="25"/>
        <v>9</v>
      </c>
      <c r="J70" s="14">
        <f t="shared" si="25"/>
        <v>12</v>
      </c>
      <c r="K70" s="14">
        <f t="shared" si="25"/>
        <v>10</v>
      </c>
      <c r="L70" s="14">
        <f t="shared" si="25"/>
        <v>16</v>
      </c>
      <c r="M70" s="14">
        <f t="shared" si="25"/>
        <v>13</v>
      </c>
      <c r="N70" s="14">
        <f t="shared" si="25"/>
        <v>8</v>
      </c>
      <c r="O70" s="14">
        <f t="shared" si="25"/>
        <v>6</v>
      </c>
      <c r="P70" s="14">
        <f t="shared" si="25"/>
        <v>46</v>
      </c>
      <c r="Q70" s="14">
        <f t="shared" si="25"/>
        <v>40</v>
      </c>
      <c r="R70" s="37">
        <f>AVERAGE(R63:R69)</f>
        <v>2.9986699808128381</v>
      </c>
      <c r="S70" s="37">
        <f>AVERAGE(S63:S69)</f>
        <v>3.3328885400313975</v>
      </c>
      <c r="T70" s="27">
        <f>SUM(F70:O70)</f>
        <v>86</v>
      </c>
    </row>
  </sheetData>
  <mergeCells count="66">
    <mergeCell ref="H6:I6"/>
    <mergeCell ref="B6:B7"/>
    <mergeCell ref="C6:C7"/>
    <mergeCell ref="D6:D7"/>
    <mergeCell ref="E6:E7"/>
    <mergeCell ref="F6:G6"/>
    <mergeCell ref="B17:B18"/>
    <mergeCell ref="C17:C18"/>
    <mergeCell ref="D17:D18"/>
    <mergeCell ref="E17:E18"/>
    <mergeCell ref="F17:G17"/>
    <mergeCell ref="P17:Q17"/>
    <mergeCell ref="R17:S17"/>
    <mergeCell ref="J6:K6"/>
    <mergeCell ref="L6:M6"/>
    <mergeCell ref="N6:O6"/>
    <mergeCell ref="P6:Q6"/>
    <mergeCell ref="R6:S6"/>
    <mergeCell ref="H28:I28"/>
    <mergeCell ref="H17:I17"/>
    <mergeCell ref="J17:K17"/>
    <mergeCell ref="L17:M17"/>
    <mergeCell ref="N17:O17"/>
    <mergeCell ref="B28:B29"/>
    <mergeCell ref="C28:C29"/>
    <mergeCell ref="D28:D29"/>
    <mergeCell ref="E28:E29"/>
    <mergeCell ref="F28:G28"/>
    <mergeCell ref="B39:B40"/>
    <mergeCell ref="C39:C40"/>
    <mergeCell ref="D39:D40"/>
    <mergeCell ref="E39:E40"/>
    <mergeCell ref="F39:G39"/>
    <mergeCell ref="P39:Q39"/>
    <mergeCell ref="R39:S39"/>
    <mergeCell ref="J28:K28"/>
    <mergeCell ref="L28:M28"/>
    <mergeCell ref="N28:O28"/>
    <mergeCell ref="P28:Q28"/>
    <mergeCell ref="R28:S28"/>
    <mergeCell ref="H50:I50"/>
    <mergeCell ref="H39:I39"/>
    <mergeCell ref="J39:K39"/>
    <mergeCell ref="L39:M39"/>
    <mergeCell ref="N39:O39"/>
    <mergeCell ref="B50:B51"/>
    <mergeCell ref="C50:C51"/>
    <mergeCell ref="D50:D51"/>
    <mergeCell ref="E50:E51"/>
    <mergeCell ref="F50:G50"/>
    <mergeCell ref="B61:B62"/>
    <mergeCell ref="C61:C62"/>
    <mergeCell ref="D61:D62"/>
    <mergeCell ref="E61:E62"/>
    <mergeCell ref="F61:G61"/>
    <mergeCell ref="R61:S61"/>
    <mergeCell ref="J50:K50"/>
    <mergeCell ref="L50:M50"/>
    <mergeCell ref="N50:O50"/>
    <mergeCell ref="P50:Q50"/>
    <mergeCell ref="R50:S50"/>
    <mergeCell ref="H61:I61"/>
    <mergeCell ref="J61:K61"/>
    <mergeCell ref="L61:M61"/>
    <mergeCell ref="N61:O61"/>
    <mergeCell ref="P61:Q6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673E7-AC78-46EE-A761-56D0ECBE7BD5}">
  <dimension ref="B2:T103"/>
  <sheetViews>
    <sheetView workbookViewId="0">
      <selection activeCell="B4" sqref="B4"/>
    </sheetView>
  </sheetViews>
  <sheetFormatPr defaultColWidth="9.109375" defaultRowHeight="13.2" x14ac:dyDescent="0.25"/>
  <cols>
    <col min="1" max="1" width="2.6640625" style="5" customWidth="1"/>
    <col min="2" max="2" width="3.88671875" style="5" customWidth="1"/>
    <col min="3" max="3" width="63.88671875" style="5" customWidth="1"/>
    <col min="4" max="4" width="8.6640625" style="5" hidden="1" customWidth="1"/>
    <col min="5" max="5" width="6.109375" style="5" hidden="1" customWidth="1"/>
    <col min="6" max="15" width="5.6640625" style="5" customWidth="1"/>
    <col min="16" max="17" width="5.6640625" style="5" hidden="1" customWidth="1"/>
    <col min="18" max="20" width="5.6640625" style="5" customWidth="1"/>
    <col min="21" max="16384" width="9.109375" style="5"/>
  </cols>
  <sheetData>
    <row r="2" spans="2:20" x14ac:dyDescent="0.25">
      <c r="B2" s="29" t="s">
        <v>169</v>
      </c>
    </row>
    <row r="3" spans="2:20" x14ac:dyDescent="0.25">
      <c r="B3" s="31"/>
    </row>
    <row r="4" spans="2:20" x14ac:dyDescent="0.25">
      <c r="B4" s="30" t="s">
        <v>175</v>
      </c>
    </row>
    <row r="6" spans="2:20" x14ac:dyDescent="0.25">
      <c r="B6" s="44" t="s">
        <v>89</v>
      </c>
      <c r="C6" s="45" t="s">
        <v>140</v>
      </c>
      <c r="D6" s="46"/>
      <c r="E6" s="46"/>
      <c r="F6" s="41" t="s">
        <v>75</v>
      </c>
      <c r="G6" s="41"/>
      <c r="H6" s="41" t="s">
        <v>80</v>
      </c>
      <c r="I6" s="41"/>
      <c r="J6" s="41" t="s">
        <v>74</v>
      </c>
      <c r="K6" s="41"/>
      <c r="L6" s="41" t="s">
        <v>73</v>
      </c>
      <c r="M6" s="41"/>
      <c r="N6" s="41" t="s">
        <v>102</v>
      </c>
      <c r="O6" s="41"/>
      <c r="P6" s="41" t="s">
        <v>123</v>
      </c>
      <c r="Q6" s="41"/>
      <c r="R6" s="41" t="s">
        <v>124</v>
      </c>
      <c r="S6" s="41"/>
    </row>
    <row r="7" spans="2:20" ht="15.75" customHeight="1" x14ac:dyDescent="0.25">
      <c r="B7" s="44"/>
      <c r="C7" s="45"/>
      <c r="D7" s="46"/>
      <c r="E7" s="46"/>
      <c r="F7" s="11" t="s">
        <v>91</v>
      </c>
      <c r="G7" s="11" t="s">
        <v>92</v>
      </c>
      <c r="H7" s="11" t="s">
        <v>91</v>
      </c>
      <c r="I7" s="11" t="s">
        <v>92</v>
      </c>
      <c r="J7" s="11" t="s">
        <v>91</v>
      </c>
      <c r="K7" s="11" t="s">
        <v>92</v>
      </c>
      <c r="L7" s="11" t="s">
        <v>91</v>
      </c>
      <c r="M7" s="11" t="s">
        <v>92</v>
      </c>
      <c r="N7" s="11" t="s">
        <v>91</v>
      </c>
      <c r="O7" s="11" t="s">
        <v>92</v>
      </c>
      <c r="P7" s="11" t="s">
        <v>91</v>
      </c>
      <c r="Q7" s="11" t="s">
        <v>92</v>
      </c>
      <c r="R7" s="11" t="s">
        <v>91</v>
      </c>
      <c r="S7" s="11" t="s">
        <v>92</v>
      </c>
    </row>
    <row r="8" spans="2:20" x14ac:dyDescent="0.25">
      <c r="B8" s="8">
        <v>1</v>
      </c>
      <c r="C8" s="12" t="s">
        <v>84</v>
      </c>
      <c r="D8" s="8">
        <v>1</v>
      </c>
      <c r="E8" s="8">
        <f>D8*11</f>
        <v>11</v>
      </c>
      <c r="F8" s="8">
        <f>COUNTIF(Respostas!$CR$2:$CR$87,D8*1)</f>
        <v>0</v>
      </c>
      <c r="G8" s="8">
        <f>COUNTIF(Respostas!$CR$2:$CR$87,E8*1)</f>
        <v>0</v>
      </c>
      <c r="H8" s="8">
        <f>COUNTIF(Respostas!$CR$2:$CR$87,D8*2)</f>
        <v>0</v>
      </c>
      <c r="I8" s="8">
        <f>COUNTIF(Respostas!$CR$2:$CR$87,E8*2)</f>
        <v>0</v>
      </c>
      <c r="J8" s="8">
        <f>COUNTIF(Respostas!$CR$2:$CR$87,D8*3)</f>
        <v>0</v>
      </c>
      <c r="K8" s="8">
        <f>COUNTIF(Respostas!$CR$2:$CR$87,E8*3)</f>
        <v>1</v>
      </c>
      <c r="L8" s="8">
        <f>COUNTIF(Respostas!$CR$2:$CR$87,D8*4)</f>
        <v>2</v>
      </c>
      <c r="M8" s="8">
        <f>COUNTIF(Respostas!$CR$2:$CR$87,E8*4)</f>
        <v>2</v>
      </c>
      <c r="N8" s="8">
        <f>COUNTIF(Respostas!$CR$2:$CR$87,D8*5)</f>
        <v>4</v>
      </c>
      <c r="O8" s="8">
        <f>COUNTIF(Respostas!$CR$2:$CR$87,E8*5)</f>
        <v>1</v>
      </c>
      <c r="P8" s="8">
        <f>F8+H8+J8+L8+N8</f>
        <v>6</v>
      </c>
      <c r="Q8" s="8">
        <f>G8+I8+K8+M8+O8</f>
        <v>4</v>
      </c>
      <c r="R8" s="28">
        <f>IFERROR(((F8*1)+(H8*2)+(J8*3)+(L8*4)+(N8*5))/P8,0)</f>
        <v>4.666666666666667</v>
      </c>
      <c r="S8" s="28">
        <f>IFERROR(((G8*1)+(I8*2)+(K8*3)+(M8*4)+(O8*5))/Q8,0)</f>
        <v>4</v>
      </c>
    </row>
    <row r="9" spans="2:20" x14ac:dyDescent="0.25">
      <c r="B9" s="8">
        <v>2</v>
      </c>
      <c r="C9" s="9" t="s">
        <v>83</v>
      </c>
      <c r="D9" s="18">
        <v>101</v>
      </c>
      <c r="E9" s="8">
        <f t="shared" ref="E9:E14" si="0">D9*11</f>
        <v>1111</v>
      </c>
      <c r="F9" s="8">
        <f>COUNTIF(Respostas!$CR$2:$CR$87,D9*1)</f>
        <v>0</v>
      </c>
      <c r="G9" s="8">
        <f>COUNTIF(Respostas!$CR$2:$CR$87,E9*1)</f>
        <v>0</v>
      </c>
      <c r="H9" s="8">
        <f>COUNTIF(Respostas!$CR$2:$CR$87,D9*2)</f>
        <v>0</v>
      </c>
      <c r="I9" s="8">
        <f>COUNTIF(Respostas!$CR$2:$CR$87,E9*2)</f>
        <v>0</v>
      </c>
      <c r="J9" s="8">
        <f>COUNTIF(Respostas!$CR$2:$CR$87,D9*3)</f>
        <v>0</v>
      </c>
      <c r="K9" s="8">
        <f>COUNTIF(Respostas!$CR$2:$CR$87,E9*3)</f>
        <v>1</v>
      </c>
      <c r="L9" s="8">
        <f>COUNTIF(Respostas!$CR$2:$CR$87,D9*4)</f>
        <v>1</v>
      </c>
      <c r="M9" s="8">
        <f>COUNTIF(Respostas!$CR$2:$CR$87,E9*4)</f>
        <v>1</v>
      </c>
      <c r="N9" s="8">
        <f>COUNTIF(Respostas!$CR$2:$CR$87,D9*5)</f>
        <v>2</v>
      </c>
      <c r="O9" s="8">
        <f>COUNTIF(Respostas!$CR$2:$CR$87,E9*5)</f>
        <v>0</v>
      </c>
      <c r="P9" s="8">
        <f t="shared" ref="P9:Q14" si="1">F9+H9+J9+L9+N9</f>
        <v>3</v>
      </c>
      <c r="Q9" s="8">
        <f t="shared" si="1"/>
        <v>2</v>
      </c>
      <c r="R9" s="28">
        <f t="shared" ref="R9:S14" si="2">IFERROR(((F9*1)+(H9*2)+(J9*3)+(L9*4)+(N9*5))/P9,0)</f>
        <v>4.666666666666667</v>
      </c>
      <c r="S9" s="28">
        <f t="shared" si="2"/>
        <v>3.5</v>
      </c>
    </row>
    <row r="10" spans="2:20" x14ac:dyDescent="0.25">
      <c r="B10" s="8">
        <v>3</v>
      </c>
      <c r="C10" s="9" t="s">
        <v>78</v>
      </c>
      <c r="D10" s="18">
        <v>1001</v>
      </c>
      <c r="E10" s="8">
        <f t="shared" si="0"/>
        <v>11011</v>
      </c>
      <c r="F10" s="8">
        <f>COUNTIF(Respostas!$CR$2:$CR$87,D10*1)</f>
        <v>1</v>
      </c>
      <c r="G10" s="8">
        <f>COUNTIF(Respostas!$CR$2:$CR$87,E10*1)</f>
        <v>1</v>
      </c>
      <c r="H10" s="8">
        <f>COUNTIF(Respostas!$CR$2:$CR$87,D10*2)</f>
        <v>0</v>
      </c>
      <c r="I10" s="8">
        <f>COUNTIF(Respostas!$CR$2:$CR$87,E10*2)</f>
        <v>0</v>
      </c>
      <c r="J10" s="8">
        <f>COUNTIF(Respostas!$CR$2:$CR$87,D10*3)</f>
        <v>1</v>
      </c>
      <c r="K10" s="8">
        <f>COUNTIF(Respostas!$CR$2:$CR$87,E10*3)</f>
        <v>0</v>
      </c>
      <c r="L10" s="8">
        <f>COUNTIF(Respostas!$CR$2:$CR$87,D10*4)</f>
        <v>5</v>
      </c>
      <c r="M10" s="8">
        <f>COUNTIF(Respostas!$CR$2:$CR$87,E10*4)</f>
        <v>1</v>
      </c>
      <c r="N10" s="8">
        <f>COUNTIF(Respostas!$CR$2:$CR$87,D10*5)</f>
        <v>6</v>
      </c>
      <c r="O10" s="8">
        <f>COUNTIF(Respostas!$CR$2:$CR$87,E10*5)</f>
        <v>2</v>
      </c>
      <c r="P10" s="8">
        <f t="shared" si="1"/>
        <v>13</v>
      </c>
      <c r="Q10" s="8">
        <f t="shared" si="1"/>
        <v>4</v>
      </c>
      <c r="R10" s="28">
        <f t="shared" si="2"/>
        <v>4.1538461538461542</v>
      </c>
      <c r="S10" s="28">
        <f t="shared" si="2"/>
        <v>3.75</v>
      </c>
    </row>
    <row r="11" spans="2:20" x14ac:dyDescent="0.25">
      <c r="B11" s="8">
        <v>4</v>
      </c>
      <c r="C11" s="9" t="s">
        <v>86</v>
      </c>
      <c r="D11" s="18">
        <v>10001</v>
      </c>
      <c r="E11" s="8">
        <f t="shared" si="0"/>
        <v>110011</v>
      </c>
      <c r="F11" s="8">
        <f>COUNTIF(Respostas!$CR$2:$CR$87,D11*1)</f>
        <v>0</v>
      </c>
      <c r="G11" s="8">
        <f>COUNTIF(Respostas!$CR$2:$CR$87,E11*1)</f>
        <v>1</v>
      </c>
      <c r="H11" s="8">
        <f>COUNTIF(Respostas!$CR$2:$CR$87,D11*2)</f>
        <v>0</v>
      </c>
      <c r="I11" s="8">
        <f>COUNTIF(Respostas!$CR$2:$CR$87,E11*2)</f>
        <v>0</v>
      </c>
      <c r="J11" s="8">
        <f>COUNTIF(Respostas!$CR$2:$CR$87,D11*3)</f>
        <v>0</v>
      </c>
      <c r="K11" s="8">
        <f>COUNTIF(Respostas!$CR$2:$CR$87,E11*3)</f>
        <v>0</v>
      </c>
      <c r="L11" s="8">
        <f>COUNTIF(Respostas!$CR$2:$CR$87,D11*4)</f>
        <v>0</v>
      </c>
      <c r="M11" s="8">
        <f>COUNTIF(Respostas!$CR$2:$CR$87,E11*4)</f>
        <v>9</v>
      </c>
      <c r="N11" s="8">
        <f>COUNTIF(Respostas!$CR$2:$CR$87,D11*5)</f>
        <v>0</v>
      </c>
      <c r="O11" s="8">
        <f>COUNTIF(Respostas!$CR$2:$CR$87,E11*5)</f>
        <v>3</v>
      </c>
      <c r="P11" s="8">
        <f t="shared" si="1"/>
        <v>0</v>
      </c>
      <c r="Q11" s="8">
        <f t="shared" si="1"/>
        <v>13</v>
      </c>
      <c r="R11" s="28">
        <f t="shared" si="2"/>
        <v>0</v>
      </c>
      <c r="S11" s="28">
        <f t="shared" si="2"/>
        <v>4</v>
      </c>
    </row>
    <row r="12" spans="2:20" x14ac:dyDescent="0.25">
      <c r="B12" s="8">
        <v>5</v>
      </c>
      <c r="C12" s="17" t="s">
        <v>68</v>
      </c>
      <c r="D12" s="19">
        <v>100001</v>
      </c>
      <c r="E12" s="8">
        <f t="shared" si="0"/>
        <v>1100011</v>
      </c>
      <c r="F12" s="8">
        <f>COUNTIF(Respostas!$CR$2:$CR$87,D12*1)</f>
        <v>0</v>
      </c>
      <c r="G12" s="8">
        <f>COUNTIF(Respostas!$CR$2:$CR$87,E12*1)</f>
        <v>0</v>
      </c>
      <c r="H12" s="8">
        <f>COUNTIF(Respostas!$CR$2:$CR$87,D12*2)</f>
        <v>0</v>
      </c>
      <c r="I12" s="8">
        <f>COUNTIF(Respostas!$CR$2:$CR$87,E12*2)</f>
        <v>0</v>
      </c>
      <c r="J12" s="8">
        <f>COUNTIF(Respostas!$CR$2:$CR$87,D12*3)</f>
        <v>0</v>
      </c>
      <c r="K12" s="8">
        <f>COUNTIF(Respostas!$CR$2:$CR$87,E12*3)</f>
        <v>0</v>
      </c>
      <c r="L12" s="8">
        <f>COUNTIF(Respostas!$CR$2:$CR$87,D12*4)</f>
        <v>5</v>
      </c>
      <c r="M12" s="8">
        <f>COUNTIF(Respostas!$CR$2:$CR$87,E12*4)</f>
        <v>2</v>
      </c>
      <c r="N12" s="8">
        <f>COUNTIF(Respostas!$CR$2:$CR$87,D12*5)</f>
        <v>4</v>
      </c>
      <c r="O12" s="8">
        <f>COUNTIF(Respostas!$CR$2:$CR$87,E12*5)</f>
        <v>5</v>
      </c>
      <c r="P12" s="8">
        <f t="shared" si="1"/>
        <v>9</v>
      </c>
      <c r="Q12" s="8">
        <f t="shared" si="1"/>
        <v>7</v>
      </c>
      <c r="R12" s="28">
        <f t="shared" si="2"/>
        <v>4.4444444444444446</v>
      </c>
      <c r="S12" s="28">
        <f t="shared" si="2"/>
        <v>4.7142857142857144</v>
      </c>
    </row>
    <row r="13" spans="2:20" x14ac:dyDescent="0.25">
      <c r="B13" s="8">
        <v>6</v>
      </c>
      <c r="C13" s="9" t="s">
        <v>81</v>
      </c>
      <c r="D13" s="18">
        <v>1000001</v>
      </c>
      <c r="E13" s="8">
        <f t="shared" si="0"/>
        <v>11000011</v>
      </c>
      <c r="F13" s="8">
        <f>COUNTIF(Respostas!$CR$2:$CR$87,D13*1)</f>
        <v>1</v>
      </c>
      <c r="G13" s="8">
        <f>COUNTIF(Respostas!$CR$2:$CR$87,E13*1)</f>
        <v>0</v>
      </c>
      <c r="H13" s="8">
        <f>COUNTIF(Respostas!$CR$2:$CR$87,D13*2)</f>
        <v>0</v>
      </c>
      <c r="I13" s="8">
        <f>COUNTIF(Respostas!$CR$2:$CR$87,E13*2)</f>
        <v>1</v>
      </c>
      <c r="J13" s="8">
        <f>COUNTIF(Respostas!$CR$2:$CR$87,D13*3)</f>
        <v>1</v>
      </c>
      <c r="K13" s="8">
        <f>COUNTIF(Respostas!$CR$2:$CR$87,E13*3)</f>
        <v>1</v>
      </c>
      <c r="L13" s="8">
        <f>COUNTIF(Respostas!$CR$2:$CR$87,D13*4)</f>
        <v>3</v>
      </c>
      <c r="M13" s="8">
        <f>COUNTIF(Respostas!$CR$2:$CR$87,E13*4)</f>
        <v>1</v>
      </c>
      <c r="N13" s="8">
        <f>COUNTIF(Respostas!$CR$2:$CR$87,D13*5)</f>
        <v>2</v>
      </c>
      <c r="O13" s="8">
        <f>COUNTIF(Respostas!$CR$2:$CR$87,E13*5)</f>
        <v>2</v>
      </c>
      <c r="P13" s="8">
        <f t="shared" si="1"/>
        <v>7</v>
      </c>
      <c r="Q13" s="8">
        <f t="shared" si="1"/>
        <v>5</v>
      </c>
      <c r="R13" s="28">
        <f t="shared" si="2"/>
        <v>3.7142857142857144</v>
      </c>
      <c r="S13" s="28">
        <f t="shared" si="2"/>
        <v>3.8</v>
      </c>
    </row>
    <row r="14" spans="2:20" x14ac:dyDescent="0.25">
      <c r="B14" s="8">
        <v>7</v>
      </c>
      <c r="C14" s="9" t="s">
        <v>82</v>
      </c>
      <c r="D14" s="18">
        <v>100000001</v>
      </c>
      <c r="E14" s="8">
        <f t="shared" si="0"/>
        <v>1100000011</v>
      </c>
      <c r="F14" s="8">
        <f>COUNTIF(Respostas!$CR$2:$CR$87,D14*1)</f>
        <v>0</v>
      </c>
      <c r="G14" s="8">
        <f>COUNTIF(Respostas!$CR$2:$CR$87,E14*1)</f>
        <v>0</v>
      </c>
      <c r="H14" s="8">
        <f>COUNTIF(Respostas!$CR$2:$CR$87,D14*2)</f>
        <v>0</v>
      </c>
      <c r="I14" s="8">
        <f>COUNTIF(Respostas!$CR$2:$CR$87,E14*2)</f>
        <v>0</v>
      </c>
      <c r="J14" s="8">
        <f>COUNTIF(Respostas!$CR$2:$CR$87,D14*3)</f>
        <v>0</v>
      </c>
      <c r="K14" s="8">
        <f>COUNTIF(Respostas!$CR$2:$CR$87,E14*3)</f>
        <v>1</v>
      </c>
      <c r="L14" s="8">
        <f>COUNTIF(Respostas!$CR$2:$CR$87,D14*4)</f>
        <v>2</v>
      </c>
      <c r="M14" s="8">
        <f>COUNTIF(Respostas!$CR$2:$CR$87,E14*4)</f>
        <v>0</v>
      </c>
      <c r="N14" s="8">
        <f>COUNTIF(Respostas!$CR$2:$CR$87,D14*5)</f>
        <v>6</v>
      </c>
      <c r="O14" s="8">
        <f>COUNTIF(Respostas!$CR$2:$CR$87,E14*5)</f>
        <v>4</v>
      </c>
      <c r="P14" s="8">
        <f t="shared" si="1"/>
        <v>8</v>
      </c>
      <c r="Q14" s="8">
        <f t="shared" si="1"/>
        <v>5</v>
      </c>
      <c r="R14" s="28">
        <f t="shared" si="2"/>
        <v>4.75</v>
      </c>
      <c r="S14" s="28">
        <f t="shared" si="2"/>
        <v>4.5999999999999996</v>
      </c>
    </row>
    <row r="15" spans="2:20" x14ac:dyDescent="0.25">
      <c r="F15" s="14">
        <f>SUM(F8:F14)</f>
        <v>2</v>
      </c>
      <c r="G15" s="14">
        <f t="shared" ref="G15:Q15" si="3">SUM(G8:G14)</f>
        <v>2</v>
      </c>
      <c r="H15" s="14">
        <f t="shared" si="3"/>
        <v>0</v>
      </c>
      <c r="I15" s="14">
        <f t="shared" si="3"/>
        <v>1</v>
      </c>
      <c r="J15" s="14">
        <f t="shared" si="3"/>
        <v>2</v>
      </c>
      <c r="K15" s="14">
        <f t="shared" si="3"/>
        <v>4</v>
      </c>
      <c r="L15" s="14">
        <f t="shared" si="3"/>
        <v>18</v>
      </c>
      <c r="M15" s="14">
        <f t="shared" si="3"/>
        <v>16</v>
      </c>
      <c r="N15" s="14">
        <f t="shared" si="3"/>
        <v>24</v>
      </c>
      <c r="O15" s="14">
        <f t="shared" si="3"/>
        <v>17</v>
      </c>
      <c r="P15" s="14">
        <f t="shared" si="3"/>
        <v>46</v>
      </c>
      <c r="Q15" s="14">
        <f t="shared" si="3"/>
        <v>40</v>
      </c>
      <c r="R15" s="37">
        <f>AVERAGE(R8:R14)</f>
        <v>3.7708442351299496</v>
      </c>
      <c r="S15" s="37">
        <f>AVERAGE(S8:S14)</f>
        <v>4.0520408163265307</v>
      </c>
      <c r="T15" s="27">
        <f>SUM(F15:O15)</f>
        <v>86</v>
      </c>
    </row>
    <row r="17" spans="2:20" x14ac:dyDescent="0.25">
      <c r="B17" s="44" t="s">
        <v>89</v>
      </c>
      <c r="C17" s="45" t="s">
        <v>141</v>
      </c>
      <c r="D17" s="46"/>
      <c r="E17" s="46"/>
      <c r="F17" s="41" t="s">
        <v>75</v>
      </c>
      <c r="G17" s="41"/>
      <c r="H17" s="41" t="s">
        <v>80</v>
      </c>
      <c r="I17" s="41"/>
      <c r="J17" s="41" t="s">
        <v>74</v>
      </c>
      <c r="K17" s="41"/>
      <c r="L17" s="41" t="s">
        <v>73</v>
      </c>
      <c r="M17" s="41"/>
      <c r="N17" s="41" t="s">
        <v>102</v>
      </c>
      <c r="O17" s="41"/>
      <c r="P17" s="41" t="s">
        <v>123</v>
      </c>
      <c r="Q17" s="41"/>
      <c r="R17" s="41" t="s">
        <v>124</v>
      </c>
      <c r="S17" s="41"/>
    </row>
    <row r="18" spans="2:20" x14ac:dyDescent="0.25">
      <c r="B18" s="44"/>
      <c r="C18" s="45"/>
      <c r="D18" s="46"/>
      <c r="E18" s="46"/>
      <c r="F18" s="11" t="s">
        <v>91</v>
      </c>
      <c r="G18" s="11" t="s">
        <v>92</v>
      </c>
      <c r="H18" s="11" t="s">
        <v>91</v>
      </c>
      <c r="I18" s="11" t="s">
        <v>92</v>
      </c>
      <c r="J18" s="11" t="s">
        <v>91</v>
      </c>
      <c r="K18" s="11" t="s">
        <v>92</v>
      </c>
      <c r="L18" s="11" t="s">
        <v>91</v>
      </c>
      <c r="M18" s="11" t="s">
        <v>92</v>
      </c>
      <c r="N18" s="11" t="s">
        <v>91</v>
      </c>
      <c r="O18" s="11" t="s">
        <v>92</v>
      </c>
      <c r="P18" s="11" t="s">
        <v>91</v>
      </c>
      <c r="Q18" s="11" t="s">
        <v>92</v>
      </c>
      <c r="R18" s="11" t="s">
        <v>91</v>
      </c>
      <c r="S18" s="11" t="s">
        <v>92</v>
      </c>
    </row>
    <row r="19" spans="2:20" x14ac:dyDescent="0.25">
      <c r="B19" s="8">
        <v>1</v>
      </c>
      <c r="C19" s="12" t="s">
        <v>84</v>
      </c>
      <c r="D19" s="8">
        <v>1</v>
      </c>
      <c r="E19" s="8">
        <f>D19*11</f>
        <v>11</v>
      </c>
      <c r="F19" s="8">
        <f>COUNTIF(Respostas!$CT$2:$CT$87,D19*1)</f>
        <v>0</v>
      </c>
      <c r="G19" s="8">
        <f>COUNTIF(Respostas!$CT$2:$CT$87,E19*1)</f>
        <v>0</v>
      </c>
      <c r="H19" s="8">
        <f>COUNTIF(Respostas!$CT$2:$CT$87,D19*2)</f>
        <v>0</v>
      </c>
      <c r="I19" s="8">
        <f>COUNTIF(Respostas!$CT$2:$CT$87,E19*2)</f>
        <v>0</v>
      </c>
      <c r="J19" s="8">
        <f>COUNTIF(Respostas!$CT$2:$CT$87,D19*3)</f>
        <v>0</v>
      </c>
      <c r="K19" s="8">
        <f>COUNTIF(Respostas!$CT$2:$CT$87,E19*3)</f>
        <v>0</v>
      </c>
      <c r="L19" s="8">
        <f>COUNTIF(Respostas!$CT$2:$CT$87,D19*4)</f>
        <v>1</v>
      </c>
      <c r="M19" s="8">
        <f>COUNTIF(Respostas!$CT$2:$CT$87,E19*4)</f>
        <v>1</v>
      </c>
      <c r="N19" s="8">
        <f>COUNTIF(Respostas!$CT$2:$CT$87,D19*5)</f>
        <v>5</v>
      </c>
      <c r="O19" s="8">
        <f>COUNTIF(Respostas!$CT$2:$CT$87,E19*5)</f>
        <v>3</v>
      </c>
      <c r="P19" s="8">
        <f>F19+H19+J19+L19+N19</f>
        <v>6</v>
      </c>
      <c r="Q19" s="8">
        <f>G19+I19+K19+M19+O19</f>
        <v>4</v>
      </c>
      <c r="R19" s="28">
        <f>IFERROR(((F19*1)+(H19*2)+(J19*3)+(L19*4)+(N19*5))/P19,0)</f>
        <v>4.833333333333333</v>
      </c>
      <c r="S19" s="28">
        <f>IFERROR(((G19*1)+(I19*2)+(K19*3)+(M19*4)+(O19*5))/Q19,0)</f>
        <v>4.75</v>
      </c>
    </row>
    <row r="20" spans="2:20" x14ac:dyDescent="0.25">
      <c r="B20" s="8">
        <v>2</v>
      </c>
      <c r="C20" s="9" t="s">
        <v>83</v>
      </c>
      <c r="D20" s="18">
        <v>101</v>
      </c>
      <c r="E20" s="8">
        <f t="shared" ref="E20:E25" si="4">D20*11</f>
        <v>1111</v>
      </c>
      <c r="F20" s="8">
        <f>COUNTIF(Respostas!$CT$2:$CT$87,D20*1)</f>
        <v>0</v>
      </c>
      <c r="G20" s="8">
        <f>COUNTIF(Respostas!$CT$2:$CT$87,E20*1)</f>
        <v>0</v>
      </c>
      <c r="H20" s="8">
        <f>COUNTIF(Respostas!$CT$2:$CT$87,D20*2)</f>
        <v>0</v>
      </c>
      <c r="I20" s="8">
        <f>COUNTIF(Respostas!$CT$2:$CT$87,E20*2)</f>
        <v>0</v>
      </c>
      <c r="J20" s="8">
        <f>COUNTIF(Respostas!$CT$2:$CT$87,D20*3)</f>
        <v>0</v>
      </c>
      <c r="K20" s="8">
        <f>COUNTIF(Respostas!$CT$2:$CT$87,E20*3)</f>
        <v>0</v>
      </c>
      <c r="L20" s="8">
        <f>COUNTIF(Respostas!$CT$2:$CT$87,D20*4)</f>
        <v>0</v>
      </c>
      <c r="M20" s="8">
        <f>COUNTIF(Respostas!$CT$2:$CT$87,E20*4)</f>
        <v>1</v>
      </c>
      <c r="N20" s="8">
        <f>COUNTIF(Respostas!$CT$2:$CT$87,D20*5)</f>
        <v>3</v>
      </c>
      <c r="O20" s="8">
        <f>COUNTIF(Respostas!$CT$2:$CT$87,E20*5)</f>
        <v>1</v>
      </c>
      <c r="P20" s="8">
        <f t="shared" ref="P20:Q25" si="5">F20+H20+J20+L20+N20</f>
        <v>3</v>
      </c>
      <c r="Q20" s="8">
        <f t="shared" si="5"/>
        <v>2</v>
      </c>
      <c r="R20" s="28">
        <f t="shared" ref="R20:S25" si="6">IFERROR(((F20*1)+(H20*2)+(J20*3)+(L20*4)+(N20*5))/P20,0)</f>
        <v>5</v>
      </c>
      <c r="S20" s="28">
        <f t="shared" si="6"/>
        <v>4.5</v>
      </c>
    </row>
    <row r="21" spans="2:20" x14ac:dyDescent="0.25">
      <c r="B21" s="8">
        <v>3</v>
      </c>
      <c r="C21" s="9" t="s">
        <v>78</v>
      </c>
      <c r="D21" s="18">
        <v>1001</v>
      </c>
      <c r="E21" s="8">
        <f t="shared" si="4"/>
        <v>11011</v>
      </c>
      <c r="F21" s="8">
        <f>COUNTIF(Respostas!$CT$2:$CT$87,D21*1)</f>
        <v>0</v>
      </c>
      <c r="G21" s="8">
        <f>COUNTIF(Respostas!$CT$2:$CT$87,E21*1)</f>
        <v>1</v>
      </c>
      <c r="H21" s="8">
        <f>COUNTIF(Respostas!$CT$2:$CT$87,D21*2)</f>
        <v>0</v>
      </c>
      <c r="I21" s="8">
        <f>COUNTIF(Respostas!$CT$2:$CT$87,E21*2)</f>
        <v>0</v>
      </c>
      <c r="J21" s="8">
        <f>COUNTIF(Respostas!$CT$2:$CT$87,D21*3)</f>
        <v>0</v>
      </c>
      <c r="K21" s="8">
        <f>COUNTIF(Respostas!$CT$2:$CT$87,E21*3)</f>
        <v>0</v>
      </c>
      <c r="L21" s="8">
        <f>COUNTIF(Respostas!$CT$2:$CT$87,D21*4)</f>
        <v>6</v>
      </c>
      <c r="M21" s="8">
        <f>COUNTIF(Respostas!$CT$2:$CT$87,E21*4)</f>
        <v>1</v>
      </c>
      <c r="N21" s="8">
        <f>COUNTIF(Respostas!$CT$2:$CT$87,D21*5)</f>
        <v>7</v>
      </c>
      <c r="O21" s="8">
        <f>COUNTIF(Respostas!$CT$2:$CT$87,E21*5)</f>
        <v>2</v>
      </c>
      <c r="P21" s="8">
        <f t="shared" si="5"/>
        <v>13</v>
      </c>
      <c r="Q21" s="8">
        <f t="shared" si="5"/>
        <v>4</v>
      </c>
      <c r="R21" s="28">
        <f t="shared" si="6"/>
        <v>4.5384615384615383</v>
      </c>
      <c r="S21" s="28">
        <f t="shared" si="6"/>
        <v>3.75</v>
      </c>
    </row>
    <row r="22" spans="2:20" x14ac:dyDescent="0.25">
      <c r="B22" s="8">
        <v>4</v>
      </c>
      <c r="C22" s="9" t="s">
        <v>86</v>
      </c>
      <c r="D22" s="18">
        <v>10001</v>
      </c>
      <c r="E22" s="8">
        <f t="shared" si="4"/>
        <v>110011</v>
      </c>
      <c r="F22" s="8">
        <f>COUNTIF(Respostas!$CT$2:$CT$87,D22*1)</f>
        <v>0</v>
      </c>
      <c r="G22" s="8">
        <f>COUNTIF(Respostas!$CT$2:$CT$87,E22*1)</f>
        <v>0</v>
      </c>
      <c r="H22" s="8">
        <f>COUNTIF(Respostas!$CT$2:$CT$87,D22*2)</f>
        <v>0</v>
      </c>
      <c r="I22" s="8">
        <f>COUNTIF(Respostas!$CT$2:$CT$87,E22*2)</f>
        <v>0</v>
      </c>
      <c r="J22" s="8">
        <f>COUNTIF(Respostas!$CT$2:$CT$87,D22*3)</f>
        <v>0</v>
      </c>
      <c r="K22" s="8">
        <f>COUNTIF(Respostas!$CT$2:$CT$87,E22*3)</f>
        <v>4</v>
      </c>
      <c r="L22" s="8">
        <f>COUNTIF(Respostas!$CT$2:$CT$87,D22*4)</f>
        <v>0</v>
      </c>
      <c r="M22" s="8">
        <f>COUNTIF(Respostas!$CT$2:$CT$87,E22*4)</f>
        <v>3</v>
      </c>
      <c r="N22" s="8">
        <f>COUNTIF(Respostas!$CT$2:$CT$87,D22*5)</f>
        <v>0</v>
      </c>
      <c r="O22" s="8">
        <f>COUNTIF(Respostas!$CT$2:$CT$87,E22*5)</f>
        <v>6</v>
      </c>
      <c r="P22" s="8">
        <f t="shared" si="5"/>
        <v>0</v>
      </c>
      <c r="Q22" s="8">
        <f t="shared" si="5"/>
        <v>13</v>
      </c>
      <c r="R22" s="28">
        <f t="shared" si="6"/>
        <v>0</v>
      </c>
      <c r="S22" s="28">
        <f t="shared" si="6"/>
        <v>4.1538461538461542</v>
      </c>
    </row>
    <row r="23" spans="2:20" x14ac:dyDescent="0.25">
      <c r="B23" s="8">
        <v>5</v>
      </c>
      <c r="C23" s="17" t="s">
        <v>68</v>
      </c>
      <c r="D23" s="19">
        <v>100001</v>
      </c>
      <c r="E23" s="8">
        <f t="shared" si="4"/>
        <v>1100011</v>
      </c>
      <c r="F23" s="8">
        <f>COUNTIF(Respostas!$CT$2:$CT$87,D23*1)</f>
        <v>0</v>
      </c>
      <c r="G23" s="8">
        <f>COUNTIF(Respostas!$CT$2:$CT$87,E23*1)</f>
        <v>0</v>
      </c>
      <c r="H23" s="8">
        <f>COUNTIF(Respostas!$CT$2:$CT$87,D23*2)</f>
        <v>0</v>
      </c>
      <c r="I23" s="8">
        <f>COUNTIF(Respostas!$CT$2:$CT$87,E23*2)</f>
        <v>0</v>
      </c>
      <c r="J23" s="8">
        <f>COUNTIF(Respostas!$CT$2:$CT$87,D23*3)</f>
        <v>0</v>
      </c>
      <c r="K23" s="8">
        <f>COUNTIF(Respostas!$CT$2:$CT$87,E23*3)</f>
        <v>0</v>
      </c>
      <c r="L23" s="8">
        <f>COUNTIF(Respostas!$CT$2:$CT$87,D23*4)</f>
        <v>3</v>
      </c>
      <c r="M23" s="8">
        <f>COUNTIF(Respostas!$CT$2:$CT$87,E23*4)</f>
        <v>2</v>
      </c>
      <c r="N23" s="8">
        <f>COUNTIF(Respostas!$CT$2:$CT$87,D23*5)</f>
        <v>6</v>
      </c>
      <c r="O23" s="8">
        <f>COUNTIF(Respostas!$CT$2:$CT$87,E23*5)</f>
        <v>5</v>
      </c>
      <c r="P23" s="8">
        <f t="shared" si="5"/>
        <v>9</v>
      </c>
      <c r="Q23" s="8">
        <f t="shared" si="5"/>
        <v>7</v>
      </c>
      <c r="R23" s="28">
        <f t="shared" si="6"/>
        <v>4.666666666666667</v>
      </c>
      <c r="S23" s="28">
        <f t="shared" si="6"/>
        <v>4.7142857142857144</v>
      </c>
    </row>
    <row r="24" spans="2:20" x14ac:dyDescent="0.25">
      <c r="B24" s="8">
        <v>6</v>
      </c>
      <c r="C24" s="9" t="s">
        <v>81</v>
      </c>
      <c r="D24" s="18">
        <v>1000001</v>
      </c>
      <c r="E24" s="8">
        <f t="shared" si="4"/>
        <v>11000011</v>
      </c>
      <c r="F24" s="8">
        <f>COUNTIF(Respostas!$CT$2:$CT$87,D24*1)</f>
        <v>0</v>
      </c>
      <c r="G24" s="8">
        <f>COUNTIF(Respostas!$CT$2:$CT$87,E24*1)</f>
        <v>0</v>
      </c>
      <c r="H24" s="8">
        <f>COUNTIF(Respostas!$CT$2:$CT$87,D24*2)</f>
        <v>0</v>
      </c>
      <c r="I24" s="8">
        <f>COUNTIF(Respostas!$CT$2:$CT$87,E24*2)</f>
        <v>0</v>
      </c>
      <c r="J24" s="8">
        <f>COUNTIF(Respostas!$CT$2:$CT$87,D24*3)</f>
        <v>0</v>
      </c>
      <c r="K24" s="8">
        <f>COUNTIF(Respostas!$CT$2:$CT$87,E24*3)</f>
        <v>1</v>
      </c>
      <c r="L24" s="8">
        <f>COUNTIF(Respostas!$CT$2:$CT$87,D24*4)</f>
        <v>5</v>
      </c>
      <c r="M24" s="8">
        <f>COUNTIF(Respostas!$CT$2:$CT$87,E24*4)</f>
        <v>2</v>
      </c>
      <c r="N24" s="8">
        <f>COUNTIF(Respostas!$CT$2:$CT$87,D24*5)</f>
        <v>2</v>
      </c>
      <c r="O24" s="8">
        <f>COUNTIF(Respostas!$CT$2:$CT$87,E24*5)</f>
        <v>2</v>
      </c>
      <c r="P24" s="8">
        <f t="shared" si="5"/>
        <v>7</v>
      </c>
      <c r="Q24" s="8">
        <f t="shared" si="5"/>
        <v>5</v>
      </c>
      <c r="R24" s="28">
        <f t="shared" si="6"/>
        <v>4.2857142857142856</v>
      </c>
      <c r="S24" s="28">
        <f t="shared" si="6"/>
        <v>4.2</v>
      </c>
    </row>
    <row r="25" spans="2:20" x14ac:dyDescent="0.25">
      <c r="B25" s="8">
        <v>7</v>
      </c>
      <c r="C25" s="9" t="s">
        <v>82</v>
      </c>
      <c r="D25" s="18">
        <v>100000001</v>
      </c>
      <c r="E25" s="8">
        <f t="shared" si="4"/>
        <v>1100000011</v>
      </c>
      <c r="F25" s="8">
        <f>COUNTIF(Respostas!$CT$2:$CT$87,D25*1)</f>
        <v>0</v>
      </c>
      <c r="G25" s="8">
        <f>COUNTIF(Respostas!$CT$2:$CT$87,E25*1)</f>
        <v>0</v>
      </c>
      <c r="H25" s="8">
        <f>COUNTIF(Respostas!$CT$2:$CT$87,D25*2)</f>
        <v>0</v>
      </c>
      <c r="I25" s="8">
        <f>COUNTIF(Respostas!$CT$2:$CT$87,E25*2)</f>
        <v>0</v>
      </c>
      <c r="J25" s="8">
        <f>COUNTIF(Respostas!$CT$2:$CT$87,D25*3)</f>
        <v>0</v>
      </c>
      <c r="K25" s="8">
        <f>COUNTIF(Respostas!$CT$2:$CT$87,E25*3)</f>
        <v>0</v>
      </c>
      <c r="L25" s="8">
        <f>COUNTIF(Respostas!$CT$2:$CT$87,D25*4)</f>
        <v>1</v>
      </c>
      <c r="M25" s="8">
        <f>COUNTIF(Respostas!$CT$2:$CT$87,E25*4)</f>
        <v>1</v>
      </c>
      <c r="N25" s="8">
        <f>COUNTIF(Respostas!$CT$2:$CT$87,D25*5)</f>
        <v>7</v>
      </c>
      <c r="O25" s="8">
        <f>COUNTIF(Respostas!$CT$2:$CT$87,E25*5)</f>
        <v>4</v>
      </c>
      <c r="P25" s="8">
        <f t="shared" si="5"/>
        <v>8</v>
      </c>
      <c r="Q25" s="8">
        <f t="shared" si="5"/>
        <v>5</v>
      </c>
      <c r="R25" s="28">
        <f t="shared" si="6"/>
        <v>4.875</v>
      </c>
      <c r="S25" s="28">
        <f t="shared" si="6"/>
        <v>4.8</v>
      </c>
    </row>
    <row r="26" spans="2:20" x14ac:dyDescent="0.25">
      <c r="F26" s="14">
        <f>SUM(F19:F25)</f>
        <v>0</v>
      </c>
      <c r="G26" s="14">
        <f t="shared" ref="G26:Q26" si="7">SUM(G19:G25)</f>
        <v>1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5</v>
      </c>
      <c r="L26" s="14">
        <f t="shared" si="7"/>
        <v>16</v>
      </c>
      <c r="M26" s="14">
        <f t="shared" si="7"/>
        <v>11</v>
      </c>
      <c r="N26" s="14">
        <f t="shared" si="7"/>
        <v>30</v>
      </c>
      <c r="O26" s="14">
        <f t="shared" si="7"/>
        <v>23</v>
      </c>
      <c r="P26" s="14">
        <f t="shared" si="7"/>
        <v>46</v>
      </c>
      <c r="Q26" s="14">
        <f t="shared" si="7"/>
        <v>40</v>
      </c>
      <c r="R26" s="37">
        <f>AVERAGE(R19:R25)</f>
        <v>4.0284536891679741</v>
      </c>
      <c r="S26" s="37">
        <f>AVERAGE(S19:S25)</f>
        <v>4.409733124018838</v>
      </c>
      <c r="T26" s="27">
        <f>SUM(F26:O26)</f>
        <v>86</v>
      </c>
    </row>
    <row r="28" spans="2:20" x14ac:dyDescent="0.25">
      <c r="B28" s="44" t="s">
        <v>89</v>
      </c>
      <c r="C28" s="45" t="s">
        <v>142</v>
      </c>
      <c r="D28" s="46"/>
      <c r="E28" s="46"/>
      <c r="F28" s="41" t="s">
        <v>75</v>
      </c>
      <c r="G28" s="41"/>
      <c r="H28" s="41" t="s">
        <v>80</v>
      </c>
      <c r="I28" s="41"/>
      <c r="J28" s="41" t="s">
        <v>74</v>
      </c>
      <c r="K28" s="41"/>
      <c r="L28" s="41" t="s">
        <v>73</v>
      </c>
      <c r="M28" s="41"/>
      <c r="N28" s="41" t="s">
        <v>102</v>
      </c>
      <c r="O28" s="41"/>
      <c r="P28" s="41" t="s">
        <v>123</v>
      </c>
      <c r="Q28" s="41"/>
      <c r="R28" s="41" t="s">
        <v>124</v>
      </c>
      <c r="S28" s="41"/>
    </row>
    <row r="29" spans="2:20" ht="15" customHeight="1" x14ac:dyDescent="0.25">
      <c r="B29" s="44"/>
      <c r="C29" s="45"/>
      <c r="D29" s="46"/>
      <c r="E29" s="46"/>
      <c r="F29" s="11" t="s">
        <v>91</v>
      </c>
      <c r="G29" s="11" t="s">
        <v>92</v>
      </c>
      <c r="H29" s="11" t="s">
        <v>91</v>
      </c>
      <c r="I29" s="11" t="s">
        <v>92</v>
      </c>
      <c r="J29" s="11" t="s">
        <v>91</v>
      </c>
      <c r="K29" s="11" t="s">
        <v>92</v>
      </c>
      <c r="L29" s="11" t="s">
        <v>91</v>
      </c>
      <c r="M29" s="11" t="s">
        <v>92</v>
      </c>
      <c r="N29" s="11" t="s">
        <v>91</v>
      </c>
      <c r="O29" s="11" t="s">
        <v>92</v>
      </c>
      <c r="P29" s="11" t="s">
        <v>91</v>
      </c>
      <c r="Q29" s="11" t="s">
        <v>92</v>
      </c>
      <c r="R29" s="11" t="s">
        <v>91</v>
      </c>
      <c r="S29" s="11" t="s">
        <v>92</v>
      </c>
    </row>
    <row r="30" spans="2:20" x14ac:dyDescent="0.25">
      <c r="B30" s="8">
        <v>1</v>
      </c>
      <c r="C30" s="12" t="s">
        <v>84</v>
      </c>
      <c r="D30" s="8">
        <v>1</v>
      </c>
      <c r="E30" s="8">
        <f>D30*11</f>
        <v>11</v>
      </c>
      <c r="F30" s="8">
        <f>COUNTIF(Respostas!$CV$2:$CV$87,D30*1)</f>
        <v>3</v>
      </c>
      <c r="G30" s="8">
        <f>COUNTIF(Respostas!$CV$2:$CV$87,E30*1)</f>
        <v>0</v>
      </c>
      <c r="H30" s="8">
        <f>COUNTIF(Respostas!$CV$2:$CV$87,D30*2)</f>
        <v>0</v>
      </c>
      <c r="I30" s="8">
        <f>COUNTIF(Respostas!$CV$2:$CV$87,E30*2)</f>
        <v>0</v>
      </c>
      <c r="J30" s="8">
        <f>COUNTIF(Respostas!$CV$2:$CV$87,D30*3)</f>
        <v>1</v>
      </c>
      <c r="K30" s="8">
        <f>COUNTIF(Respostas!$CV$2:$CV$87,E30*3)</f>
        <v>0</v>
      </c>
      <c r="L30" s="8">
        <f>COUNTIF(Respostas!$CV$2:$CV$87,D30*4)</f>
        <v>1</v>
      </c>
      <c r="M30" s="8">
        <f>COUNTIF(Respostas!$CV$2:$CV$87,E30*4)</f>
        <v>4</v>
      </c>
      <c r="N30" s="8">
        <f>COUNTIF(Respostas!$CV$2:$CV$87,D30*5)</f>
        <v>1</v>
      </c>
      <c r="O30" s="8">
        <f>COUNTIF(Respostas!$CV$2:$CV$87,E30*5)</f>
        <v>0</v>
      </c>
      <c r="P30" s="8">
        <f>F30+H30+J30+L30+N30</f>
        <v>6</v>
      </c>
      <c r="Q30" s="8">
        <f>G30+I30+K30+M30+O30</f>
        <v>4</v>
      </c>
      <c r="R30" s="28">
        <f>IFERROR(((F30*1)+(H30*2)+(J30*3)+(L30*4)+(N30*5))/P30,0)</f>
        <v>2.5</v>
      </c>
      <c r="S30" s="28">
        <f>IFERROR(((G30*1)+(I30*2)+(K30*3)+(M30*4)+(O30*5))/Q30,0)</f>
        <v>4</v>
      </c>
    </row>
    <row r="31" spans="2:20" x14ac:dyDescent="0.25">
      <c r="B31" s="8">
        <v>2</v>
      </c>
      <c r="C31" s="9" t="s">
        <v>83</v>
      </c>
      <c r="D31" s="18">
        <v>101</v>
      </c>
      <c r="E31" s="8">
        <f t="shared" ref="E31:E36" si="8">D31*11</f>
        <v>1111</v>
      </c>
      <c r="F31" s="8">
        <f>COUNTIF(Respostas!$CV$2:$CV$87,D31*1)</f>
        <v>2</v>
      </c>
      <c r="G31" s="8">
        <f>COUNTIF(Respostas!$CV$2:$CV$87,E31*1)</f>
        <v>0</v>
      </c>
      <c r="H31" s="8">
        <f>COUNTIF(Respostas!$CV$2:$CV$87,D31*2)</f>
        <v>0</v>
      </c>
      <c r="I31" s="8">
        <f>COUNTIF(Respostas!$CV$2:$CV$87,E31*2)</f>
        <v>0</v>
      </c>
      <c r="J31" s="8">
        <f>COUNTIF(Respostas!$CV$2:$CV$87,D31*3)</f>
        <v>0</v>
      </c>
      <c r="K31" s="8">
        <f>COUNTIF(Respostas!$CV$2:$CV$87,E31*3)</f>
        <v>0</v>
      </c>
      <c r="L31" s="8">
        <f>COUNTIF(Respostas!$CV$2:$CV$87,D31*4)</f>
        <v>0</v>
      </c>
      <c r="M31" s="8">
        <f>COUNTIF(Respostas!$CV$2:$CV$87,E31*4)</f>
        <v>2</v>
      </c>
      <c r="N31" s="8">
        <f>COUNTIF(Respostas!$CV$2:$CV$87,D31*5)</f>
        <v>1</v>
      </c>
      <c r="O31" s="8">
        <f>COUNTIF(Respostas!$CV$2:$CV$87,E31*5)</f>
        <v>0</v>
      </c>
      <c r="P31" s="8">
        <f t="shared" ref="P31:Q36" si="9">F31+H31+J31+L31+N31</f>
        <v>3</v>
      </c>
      <c r="Q31" s="8">
        <f t="shared" si="9"/>
        <v>2</v>
      </c>
      <c r="R31" s="28">
        <f t="shared" ref="R31:S36" si="10">IFERROR(((F31*1)+(H31*2)+(J31*3)+(L31*4)+(N31*5))/P31,0)</f>
        <v>2.3333333333333335</v>
      </c>
      <c r="S31" s="28">
        <f t="shared" si="10"/>
        <v>4</v>
      </c>
    </row>
    <row r="32" spans="2:20" x14ac:dyDescent="0.25">
      <c r="B32" s="8">
        <v>3</v>
      </c>
      <c r="C32" s="9" t="s">
        <v>78</v>
      </c>
      <c r="D32" s="18">
        <v>1001</v>
      </c>
      <c r="E32" s="8">
        <f t="shared" si="8"/>
        <v>11011</v>
      </c>
      <c r="F32" s="8">
        <f>COUNTIF(Respostas!$CV$2:$CV$87,D32*1)</f>
        <v>5</v>
      </c>
      <c r="G32" s="8">
        <f>COUNTIF(Respostas!$CV$2:$CV$87,E32*1)</f>
        <v>1</v>
      </c>
      <c r="H32" s="8">
        <f>COUNTIF(Respostas!$CV$2:$CV$87,D32*2)</f>
        <v>1</v>
      </c>
      <c r="I32" s="8">
        <f>COUNTIF(Respostas!$CV$2:$CV$87,E32*2)</f>
        <v>0</v>
      </c>
      <c r="J32" s="8">
        <f>COUNTIF(Respostas!$CV$2:$CV$87,D32*3)</f>
        <v>1</v>
      </c>
      <c r="K32" s="8">
        <f>COUNTIF(Respostas!$CV$2:$CV$87,E32*3)</f>
        <v>1</v>
      </c>
      <c r="L32" s="8">
        <f>COUNTIF(Respostas!$CV$2:$CV$87,D32*4)</f>
        <v>1</v>
      </c>
      <c r="M32" s="8">
        <f>COUNTIF(Respostas!$CV$2:$CV$87,E32*4)</f>
        <v>1</v>
      </c>
      <c r="N32" s="8">
        <f>COUNTIF(Respostas!$CV$2:$CV$87,D32*5)</f>
        <v>5</v>
      </c>
      <c r="O32" s="8">
        <f>COUNTIF(Respostas!$CV$2:$CV$87,E32*5)</f>
        <v>1</v>
      </c>
      <c r="P32" s="8">
        <f t="shared" si="9"/>
        <v>13</v>
      </c>
      <c r="Q32" s="8">
        <f t="shared" si="9"/>
        <v>4</v>
      </c>
      <c r="R32" s="28">
        <f t="shared" si="10"/>
        <v>3</v>
      </c>
      <c r="S32" s="28">
        <f t="shared" si="10"/>
        <v>3.25</v>
      </c>
    </row>
    <row r="33" spans="2:20" x14ac:dyDescent="0.25">
      <c r="B33" s="8">
        <v>4</v>
      </c>
      <c r="C33" s="9" t="s">
        <v>86</v>
      </c>
      <c r="D33" s="18">
        <v>10001</v>
      </c>
      <c r="E33" s="8">
        <f t="shared" si="8"/>
        <v>110011</v>
      </c>
      <c r="F33" s="8">
        <f>COUNTIF(Respostas!$CV$2:$CV$87,D33*1)</f>
        <v>0</v>
      </c>
      <c r="G33" s="8">
        <f>COUNTIF(Respostas!$CV$2:$CV$87,E33*1)</f>
        <v>5</v>
      </c>
      <c r="H33" s="8">
        <f>COUNTIF(Respostas!$CV$2:$CV$87,D33*2)</f>
        <v>0</v>
      </c>
      <c r="I33" s="8">
        <f>COUNTIF(Respostas!$CV$2:$CV$87,E33*2)</f>
        <v>0</v>
      </c>
      <c r="J33" s="8">
        <f>COUNTIF(Respostas!$CV$2:$CV$87,D33*3)</f>
        <v>0</v>
      </c>
      <c r="K33" s="8">
        <f>COUNTIF(Respostas!$CV$2:$CV$87,E33*3)</f>
        <v>1</v>
      </c>
      <c r="L33" s="8">
        <f>COUNTIF(Respostas!$CV$2:$CV$87,D33*4)</f>
        <v>0</v>
      </c>
      <c r="M33" s="8">
        <f>COUNTIF(Respostas!$CV$2:$CV$87,E33*4)</f>
        <v>5</v>
      </c>
      <c r="N33" s="8">
        <f>COUNTIF(Respostas!$CV$2:$CV$87,D33*5)</f>
        <v>0</v>
      </c>
      <c r="O33" s="8">
        <f>COUNTIF(Respostas!$CV$2:$CV$87,E33*5)</f>
        <v>2</v>
      </c>
      <c r="P33" s="8">
        <f t="shared" si="9"/>
        <v>0</v>
      </c>
      <c r="Q33" s="8">
        <f t="shared" si="9"/>
        <v>13</v>
      </c>
      <c r="R33" s="28">
        <f t="shared" si="10"/>
        <v>0</v>
      </c>
      <c r="S33" s="28">
        <f t="shared" si="10"/>
        <v>2.9230769230769229</v>
      </c>
    </row>
    <row r="34" spans="2:20" x14ac:dyDescent="0.25">
      <c r="B34" s="8">
        <v>5</v>
      </c>
      <c r="C34" s="17" t="s">
        <v>68</v>
      </c>
      <c r="D34" s="19">
        <v>100001</v>
      </c>
      <c r="E34" s="8">
        <f t="shared" si="8"/>
        <v>1100011</v>
      </c>
      <c r="F34" s="8">
        <f>COUNTIF(Respostas!$CV$2:$CV$87,D34*1)</f>
        <v>0</v>
      </c>
      <c r="G34" s="8">
        <f>COUNTIF(Respostas!$CV$2:$CV$87,E34*1)</f>
        <v>1</v>
      </c>
      <c r="H34" s="8">
        <f>COUNTIF(Respostas!$CV$2:$CV$87,D34*2)</f>
        <v>0</v>
      </c>
      <c r="I34" s="8">
        <f>COUNTIF(Respostas!$CV$2:$CV$87,E34*2)</f>
        <v>0</v>
      </c>
      <c r="J34" s="8">
        <f>COUNTIF(Respostas!$CV$2:$CV$87,D34*3)</f>
        <v>0</v>
      </c>
      <c r="K34" s="8">
        <f>COUNTIF(Respostas!$CV$2:$CV$87,E34*3)</f>
        <v>1</v>
      </c>
      <c r="L34" s="8">
        <f>COUNTIF(Respostas!$CV$2:$CV$87,D34*4)</f>
        <v>4</v>
      </c>
      <c r="M34" s="8">
        <f>COUNTIF(Respostas!$CV$2:$CV$87,E34*4)</f>
        <v>2</v>
      </c>
      <c r="N34" s="8">
        <f>COUNTIF(Respostas!$CV$2:$CV$87,D34*5)</f>
        <v>5</v>
      </c>
      <c r="O34" s="8">
        <f>COUNTIF(Respostas!$CV$2:$CV$87,E34*5)</f>
        <v>3</v>
      </c>
      <c r="P34" s="8">
        <f t="shared" si="9"/>
        <v>9</v>
      </c>
      <c r="Q34" s="8">
        <f t="shared" si="9"/>
        <v>7</v>
      </c>
      <c r="R34" s="28">
        <f t="shared" si="10"/>
        <v>4.5555555555555554</v>
      </c>
      <c r="S34" s="28">
        <f t="shared" si="10"/>
        <v>3.8571428571428572</v>
      </c>
    </row>
    <row r="35" spans="2:20" x14ac:dyDescent="0.25">
      <c r="B35" s="8">
        <v>6</v>
      </c>
      <c r="C35" s="9" t="s">
        <v>81</v>
      </c>
      <c r="D35" s="18">
        <v>1000001</v>
      </c>
      <c r="E35" s="8">
        <f t="shared" si="8"/>
        <v>11000011</v>
      </c>
      <c r="F35" s="8">
        <f>COUNTIF(Respostas!$CV$2:$CV$87,D35*1)</f>
        <v>2</v>
      </c>
      <c r="G35" s="8">
        <f>COUNTIF(Respostas!$CV$2:$CV$87,E35*1)</f>
        <v>2</v>
      </c>
      <c r="H35" s="8">
        <f>COUNTIF(Respostas!$CV$2:$CV$87,D35*2)</f>
        <v>0</v>
      </c>
      <c r="I35" s="8">
        <f>COUNTIF(Respostas!$CV$2:$CV$87,E35*2)</f>
        <v>0</v>
      </c>
      <c r="J35" s="8">
        <f>COUNTIF(Respostas!$CV$2:$CV$87,D35*3)</f>
        <v>0</v>
      </c>
      <c r="K35" s="8">
        <f>COUNTIF(Respostas!$CV$2:$CV$87,E35*3)</f>
        <v>0</v>
      </c>
      <c r="L35" s="8">
        <f>COUNTIF(Respostas!$CV$2:$CV$87,D35*4)</f>
        <v>4</v>
      </c>
      <c r="M35" s="8">
        <f>COUNTIF(Respostas!$CV$2:$CV$87,E35*4)</f>
        <v>1</v>
      </c>
      <c r="N35" s="8">
        <f>COUNTIF(Respostas!$CV$2:$CV$87,D35*5)</f>
        <v>1</v>
      </c>
      <c r="O35" s="8">
        <f>COUNTIF(Respostas!$CV$2:$CV$87,E35*5)</f>
        <v>2</v>
      </c>
      <c r="P35" s="8">
        <f t="shared" si="9"/>
        <v>7</v>
      </c>
      <c r="Q35" s="8">
        <f t="shared" si="9"/>
        <v>5</v>
      </c>
      <c r="R35" s="28">
        <f t="shared" si="10"/>
        <v>3.2857142857142856</v>
      </c>
      <c r="S35" s="28">
        <f t="shared" si="10"/>
        <v>3.2</v>
      </c>
    </row>
    <row r="36" spans="2:20" x14ac:dyDescent="0.25">
      <c r="B36" s="8">
        <v>7</v>
      </c>
      <c r="C36" s="9" t="s">
        <v>82</v>
      </c>
      <c r="D36" s="18">
        <v>100000001</v>
      </c>
      <c r="E36" s="8">
        <f t="shared" si="8"/>
        <v>1100000011</v>
      </c>
      <c r="F36" s="8">
        <f>COUNTIF(Respostas!$CV$2:$CV$87,D36*1)</f>
        <v>2</v>
      </c>
      <c r="G36" s="8">
        <f>COUNTIF(Respostas!$CV$2:$CV$87,E36*1)</f>
        <v>1</v>
      </c>
      <c r="H36" s="8">
        <f>COUNTIF(Respostas!$CV$2:$CV$87,D36*2)</f>
        <v>0</v>
      </c>
      <c r="I36" s="8">
        <f>COUNTIF(Respostas!$CV$2:$CV$87,E36*2)</f>
        <v>0</v>
      </c>
      <c r="J36" s="8">
        <f>COUNTIF(Respostas!$CV$2:$CV$87,D36*3)</f>
        <v>2</v>
      </c>
      <c r="K36" s="8">
        <f>COUNTIF(Respostas!$CV$2:$CV$87,E36*3)</f>
        <v>2</v>
      </c>
      <c r="L36" s="8">
        <f>COUNTIF(Respostas!$CV$2:$CV$87,D36*4)</f>
        <v>2</v>
      </c>
      <c r="M36" s="8">
        <f>COUNTIF(Respostas!$CV$2:$CV$87,E36*4)</f>
        <v>0</v>
      </c>
      <c r="N36" s="8">
        <f>COUNTIF(Respostas!$CV$2:$CV$87,D36*5)</f>
        <v>2</v>
      </c>
      <c r="O36" s="8">
        <f>COUNTIF(Respostas!$CV$2:$CV$87,E36*5)</f>
        <v>2</v>
      </c>
      <c r="P36" s="8">
        <f t="shared" si="9"/>
        <v>8</v>
      </c>
      <c r="Q36" s="8">
        <f t="shared" si="9"/>
        <v>5</v>
      </c>
      <c r="R36" s="28">
        <f t="shared" si="10"/>
        <v>3.25</v>
      </c>
      <c r="S36" s="28">
        <f t="shared" si="10"/>
        <v>3.4</v>
      </c>
    </row>
    <row r="37" spans="2:20" x14ac:dyDescent="0.25">
      <c r="F37" s="14">
        <f>SUM(F30:F36)</f>
        <v>14</v>
      </c>
      <c r="G37" s="14">
        <f t="shared" ref="G37:Q37" si="11">SUM(G30:G36)</f>
        <v>10</v>
      </c>
      <c r="H37" s="14">
        <f t="shared" si="11"/>
        <v>1</v>
      </c>
      <c r="I37" s="14">
        <f t="shared" si="11"/>
        <v>0</v>
      </c>
      <c r="J37" s="14">
        <f t="shared" si="11"/>
        <v>4</v>
      </c>
      <c r="K37" s="14">
        <f t="shared" si="11"/>
        <v>5</v>
      </c>
      <c r="L37" s="14">
        <f t="shared" si="11"/>
        <v>12</v>
      </c>
      <c r="M37" s="14">
        <f t="shared" si="11"/>
        <v>15</v>
      </c>
      <c r="N37" s="14">
        <f t="shared" si="11"/>
        <v>15</v>
      </c>
      <c r="O37" s="14">
        <f t="shared" si="11"/>
        <v>10</v>
      </c>
      <c r="P37" s="14">
        <f t="shared" si="11"/>
        <v>46</v>
      </c>
      <c r="Q37" s="14">
        <f t="shared" si="11"/>
        <v>40</v>
      </c>
      <c r="R37" s="37">
        <f>AVERAGE(R30:R36)</f>
        <v>2.7035147392290249</v>
      </c>
      <c r="S37" s="37">
        <f>AVERAGE(S30:S36)</f>
        <v>3.5186028257456825</v>
      </c>
      <c r="T37" s="27">
        <f>SUM(F37:O37)</f>
        <v>86</v>
      </c>
    </row>
    <row r="39" spans="2:20" x14ac:dyDescent="0.25">
      <c r="B39" s="44" t="s">
        <v>89</v>
      </c>
      <c r="C39" s="45" t="s">
        <v>143</v>
      </c>
      <c r="D39" s="46"/>
      <c r="E39" s="46"/>
      <c r="F39" s="41" t="s">
        <v>75</v>
      </c>
      <c r="G39" s="41"/>
      <c r="H39" s="41" t="s">
        <v>80</v>
      </c>
      <c r="I39" s="41"/>
      <c r="J39" s="41" t="s">
        <v>74</v>
      </c>
      <c r="K39" s="41"/>
      <c r="L39" s="41" t="s">
        <v>73</v>
      </c>
      <c r="M39" s="41"/>
      <c r="N39" s="41" t="s">
        <v>102</v>
      </c>
      <c r="O39" s="41"/>
      <c r="P39" s="41" t="s">
        <v>123</v>
      </c>
      <c r="Q39" s="41"/>
      <c r="R39" s="41" t="s">
        <v>124</v>
      </c>
      <c r="S39" s="41"/>
    </row>
    <row r="40" spans="2:20" x14ac:dyDescent="0.25">
      <c r="B40" s="44"/>
      <c r="C40" s="45"/>
      <c r="D40" s="46"/>
      <c r="E40" s="46"/>
      <c r="F40" s="11" t="s">
        <v>91</v>
      </c>
      <c r="G40" s="11" t="s">
        <v>92</v>
      </c>
      <c r="H40" s="11" t="s">
        <v>91</v>
      </c>
      <c r="I40" s="11" t="s">
        <v>92</v>
      </c>
      <c r="J40" s="11" t="s">
        <v>91</v>
      </c>
      <c r="K40" s="11" t="s">
        <v>92</v>
      </c>
      <c r="L40" s="11" t="s">
        <v>91</v>
      </c>
      <c r="M40" s="11" t="s">
        <v>92</v>
      </c>
      <c r="N40" s="11" t="s">
        <v>91</v>
      </c>
      <c r="O40" s="11" t="s">
        <v>92</v>
      </c>
      <c r="P40" s="11" t="s">
        <v>91</v>
      </c>
      <c r="Q40" s="11" t="s">
        <v>92</v>
      </c>
      <c r="R40" s="11" t="s">
        <v>91</v>
      </c>
      <c r="S40" s="11" t="s">
        <v>92</v>
      </c>
    </row>
    <row r="41" spans="2:20" x14ac:dyDescent="0.25">
      <c r="B41" s="8">
        <v>1</v>
      </c>
      <c r="C41" s="12" t="s">
        <v>84</v>
      </c>
      <c r="D41" s="8">
        <v>1</v>
      </c>
      <c r="E41" s="8">
        <f>D41*11</f>
        <v>11</v>
      </c>
      <c r="F41" s="8">
        <f>COUNTIF(Respostas!$CX$2:$CX$87,D41*1)</f>
        <v>4</v>
      </c>
      <c r="G41" s="8">
        <f>COUNTIF(Respostas!$CX$2:$CX$87,E41*1)</f>
        <v>1</v>
      </c>
      <c r="H41" s="8">
        <f>COUNTIF(Respostas!$CX$2:$CX$87,D41*2)</f>
        <v>0</v>
      </c>
      <c r="I41" s="8">
        <f>COUNTIF(Respostas!$CX$2:$CX$87,E41*2)</f>
        <v>0</v>
      </c>
      <c r="J41" s="8">
        <f>COUNTIF(Respostas!$CX$2:$CX$87,D41*3)</f>
        <v>1</v>
      </c>
      <c r="K41" s="8">
        <f>COUNTIF(Respostas!$CX$2:$CX$87,E41*3)</f>
        <v>1</v>
      </c>
      <c r="L41" s="8">
        <f>COUNTIF(Respostas!$CX$2:$CX$87,D41*4)</f>
        <v>1</v>
      </c>
      <c r="M41" s="8">
        <f>COUNTIF(Respostas!$CX$2:$CX$87,E41*4)</f>
        <v>2</v>
      </c>
      <c r="N41" s="8">
        <f>COUNTIF(Respostas!$CX$2:$CX$87,D41*5)</f>
        <v>0</v>
      </c>
      <c r="O41" s="8">
        <f>COUNTIF(Respostas!$CX$2:$CX$87,E41*5)</f>
        <v>0</v>
      </c>
      <c r="P41" s="8">
        <f>F41+H41+J41+L41+N41</f>
        <v>6</v>
      </c>
      <c r="Q41" s="8">
        <f>G41+I41+K41+M41+O41</f>
        <v>4</v>
      </c>
      <c r="R41" s="28">
        <f>IFERROR(((F41*1)+(H41*2)+(J41*3)+(L41*4)+(N41*5))/P41,0)</f>
        <v>1.8333333333333333</v>
      </c>
      <c r="S41" s="28">
        <f>IFERROR(((G41*1)+(I41*2)+(K41*3)+(M41*4)+(O41*5))/Q41,0)</f>
        <v>3</v>
      </c>
    </row>
    <row r="42" spans="2:20" x14ac:dyDescent="0.25">
      <c r="B42" s="8">
        <v>2</v>
      </c>
      <c r="C42" s="9" t="s">
        <v>83</v>
      </c>
      <c r="D42" s="18">
        <v>101</v>
      </c>
      <c r="E42" s="8">
        <f t="shared" ref="E42:E47" si="12">D42*11</f>
        <v>1111</v>
      </c>
      <c r="F42" s="8">
        <f>COUNTIF(Respostas!$CX$2:$CX$87,D42*1)</f>
        <v>2</v>
      </c>
      <c r="G42" s="8">
        <f>COUNTIF(Respostas!$CX$2:$CX$87,E42*1)</f>
        <v>2</v>
      </c>
      <c r="H42" s="8">
        <f>COUNTIF(Respostas!$CX$2:$CX$87,D42*2)</f>
        <v>0</v>
      </c>
      <c r="I42" s="8">
        <f>COUNTIF(Respostas!$CX$2:$CX$87,E42*2)</f>
        <v>0</v>
      </c>
      <c r="J42" s="8">
        <f>COUNTIF(Respostas!$CX$2:$CX$87,D42*3)</f>
        <v>0</v>
      </c>
      <c r="K42" s="8">
        <f>COUNTIF(Respostas!$CX$2:$CX$87,E42*3)</f>
        <v>0</v>
      </c>
      <c r="L42" s="8">
        <f>COUNTIF(Respostas!$CX$2:$CX$87,D42*4)</f>
        <v>0</v>
      </c>
      <c r="M42" s="8">
        <f>COUNTIF(Respostas!$CX$2:$CX$87,E42*4)</f>
        <v>0</v>
      </c>
      <c r="N42" s="8">
        <f>COUNTIF(Respostas!$CX$2:$CX$87,D42*5)</f>
        <v>1</v>
      </c>
      <c r="O42" s="8">
        <f>COUNTIF(Respostas!$CX$2:$CX$87,E42*5)</f>
        <v>0</v>
      </c>
      <c r="P42" s="8">
        <f t="shared" ref="P42:Q47" si="13">F42+H42+J42+L42+N42</f>
        <v>3</v>
      </c>
      <c r="Q42" s="8">
        <f t="shared" si="13"/>
        <v>2</v>
      </c>
      <c r="R42" s="28">
        <f t="shared" ref="R42:S47" si="14">IFERROR(((F42*1)+(H42*2)+(J42*3)+(L42*4)+(N42*5))/P42,0)</f>
        <v>2.3333333333333335</v>
      </c>
      <c r="S42" s="28">
        <f t="shared" si="14"/>
        <v>1</v>
      </c>
    </row>
    <row r="43" spans="2:20" x14ac:dyDescent="0.25">
      <c r="B43" s="8">
        <v>3</v>
      </c>
      <c r="C43" s="9" t="s">
        <v>78</v>
      </c>
      <c r="D43" s="18">
        <v>1001</v>
      </c>
      <c r="E43" s="8">
        <f t="shared" si="12"/>
        <v>11011</v>
      </c>
      <c r="F43" s="8">
        <f>COUNTIF(Respostas!$CX$2:$CX$87,D43*1)</f>
        <v>6</v>
      </c>
      <c r="G43" s="8">
        <f>COUNTIF(Respostas!$CX$2:$CX$87,E43*1)</f>
        <v>2</v>
      </c>
      <c r="H43" s="8">
        <f>COUNTIF(Respostas!$CX$2:$CX$87,D43*2)</f>
        <v>0</v>
      </c>
      <c r="I43" s="8">
        <f>COUNTIF(Respostas!$CX$2:$CX$87,E43*2)</f>
        <v>0</v>
      </c>
      <c r="J43" s="8">
        <f>COUNTIF(Respostas!$CX$2:$CX$87,D43*3)</f>
        <v>0</v>
      </c>
      <c r="K43" s="8">
        <f>COUNTIF(Respostas!$CX$2:$CX$87,E43*3)</f>
        <v>1</v>
      </c>
      <c r="L43" s="8">
        <f>COUNTIF(Respostas!$CX$2:$CX$87,D43*4)</f>
        <v>2</v>
      </c>
      <c r="M43" s="8">
        <f>COUNTIF(Respostas!$CX$2:$CX$87,E43*4)</f>
        <v>0</v>
      </c>
      <c r="N43" s="8">
        <f>COUNTIF(Respostas!$CX$2:$CX$87,D43*5)</f>
        <v>5</v>
      </c>
      <c r="O43" s="8">
        <f>COUNTIF(Respostas!$CX$2:$CX$87,E43*5)</f>
        <v>1</v>
      </c>
      <c r="P43" s="8">
        <f t="shared" si="13"/>
        <v>13</v>
      </c>
      <c r="Q43" s="8">
        <f t="shared" si="13"/>
        <v>4</v>
      </c>
      <c r="R43" s="28">
        <f t="shared" si="14"/>
        <v>3</v>
      </c>
      <c r="S43" s="28">
        <f t="shared" si="14"/>
        <v>2.5</v>
      </c>
    </row>
    <row r="44" spans="2:20" x14ac:dyDescent="0.25">
      <c r="B44" s="8">
        <v>4</v>
      </c>
      <c r="C44" s="9" t="s">
        <v>86</v>
      </c>
      <c r="D44" s="18">
        <v>10001</v>
      </c>
      <c r="E44" s="8">
        <f t="shared" si="12"/>
        <v>110011</v>
      </c>
      <c r="F44" s="8">
        <f>COUNTIF(Respostas!$CX$2:$CX$87,D44*1)</f>
        <v>0</v>
      </c>
      <c r="G44" s="8">
        <f>COUNTIF(Respostas!$CX$2:$CX$87,E44*1)</f>
        <v>7</v>
      </c>
      <c r="H44" s="8">
        <f>COUNTIF(Respostas!$CX$2:$CX$87,D44*2)</f>
        <v>0</v>
      </c>
      <c r="I44" s="8">
        <f>COUNTIF(Respostas!$CX$2:$CX$87,E44*2)</f>
        <v>0</v>
      </c>
      <c r="J44" s="8">
        <f>COUNTIF(Respostas!$CX$2:$CX$87,D44*3)</f>
        <v>0</v>
      </c>
      <c r="K44" s="8">
        <f>COUNTIF(Respostas!$CX$2:$CX$87,E44*3)</f>
        <v>0</v>
      </c>
      <c r="L44" s="8">
        <f>COUNTIF(Respostas!$CX$2:$CX$87,D44*4)</f>
        <v>0</v>
      </c>
      <c r="M44" s="8">
        <f>COUNTIF(Respostas!$CX$2:$CX$87,E44*4)</f>
        <v>6</v>
      </c>
      <c r="N44" s="8">
        <f>COUNTIF(Respostas!$CX$2:$CX$87,D44*5)</f>
        <v>0</v>
      </c>
      <c r="O44" s="8">
        <f>COUNTIF(Respostas!$CX$2:$CX$87,E44*5)</f>
        <v>0</v>
      </c>
      <c r="P44" s="8">
        <f t="shared" si="13"/>
        <v>0</v>
      </c>
      <c r="Q44" s="8">
        <f t="shared" si="13"/>
        <v>13</v>
      </c>
      <c r="R44" s="28">
        <f t="shared" si="14"/>
        <v>0</v>
      </c>
      <c r="S44" s="28">
        <f t="shared" si="14"/>
        <v>2.3846153846153846</v>
      </c>
    </row>
    <row r="45" spans="2:20" x14ac:dyDescent="0.25">
      <c r="B45" s="8">
        <v>5</v>
      </c>
      <c r="C45" s="17" t="s">
        <v>68</v>
      </c>
      <c r="D45" s="19">
        <v>100001</v>
      </c>
      <c r="E45" s="8">
        <f t="shared" si="12"/>
        <v>1100011</v>
      </c>
      <c r="F45" s="8">
        <f>COUNTIF(Respostas!$CX$2:$CX$87,D45*1)</f>
        <v>2</v>
      </c>
      <c r="G45" s="8">
        <f>COUNTIF(Respostas!$CX$2:$CX$87,E45*1)</f>
        <v>3</v>
      </c>
      <c r="H45" s="8">
        <f>COUNTIF(Respostas!$CX$2:$CX$87,D45*2)</f>
        <v>0</v>
      </c>
      <c r="I45" s="8">
        <f>COUNTIF(Respostas!$CX$2:$CX$87,E45*2)</f>
        <v>0</v>
      </c>
      <c r="J45" s="8">
        <f>COUNTIF(Respostas!$CX$2:$CX$87,D45*3)</f>
        <v>0</v>
      </c>
      <c r="K45" s="8">
        <f>COUNTIF(Respostas!$CX$2:$CX$87,E45*3)</f>
        <v>0</v>
      </c>
      <c r="L45" s="8">
        <f>COUNTIF(Respostas!$CX$2:$CX$87,D45*4)</f>
        <v>2</v>
      </c>
      <c r="M45" s="8">
        <f>COUNTIF(Respostas!$CX$2:$CX$87,E45*4)</f>
        <v>2</v>
      </c>
      <c r="N45" s="8">
        <f>COUNTIF(Respostas!$CX$2:$CX$87,D45*5)</f>
        <v>5</v>
      </c>
      <c r="O45" s="8">
        <f>COUNTIF(Respostas!$CX$2:$CX$87,E45*5)</f>
        <v>2</v>
      </c>
      <c r="P45" s="8">
        <f t="shared" si="13"/>
        <v>9</v>
      </c>
      <c r="Q45" s="8">
        <f t="shared" si="13"/>
        <v>7</v>
      </c>
      <c r="R45" s="28">
        <f t="shared" si="14"/>
        <v>3.8888888888888888</v>
      </c>
      <c r="S45" s="28">
        <f t="shared" si="14"/>
        <v>3</v>
      </c>
    </row>
    <row r="46" spans="2:20" x14ac:dyDescent="0.25">
      <c r="B46" s="8">
        <v>6</v>
      </c>
      <c r="C46" s="9" t="s">
        <v>81</v>
      </c>
      <c r="D46" s="18">
        <v>1000001</v>
      </c>
      <c r="E46" s="8">
        <f t="shared" si="12"/>
        <v>11000011</v>
      </c>
      <c r="F46" s="8">
        <f>COUNTIF(Respostas!$CX$2:$CX$87,D46*1)</f>
        <v>1</v>
      </c>
      <c r="G46" s="8">
        <f>COUNTIF(Respostas!$CX$2:$CX$87,E46*1)</f>
        <v>3</v>
      </c>
      <c r="H46" s="8">
        <f>COUNTIF(Respostas!$CX$2:$CX$87,D46*2)</f>
        <v>0</v>
      </c>
      <c r="I46" s="8">
        <f>COUNTIF(Respostas!$CX$2:$CX$87,E46*2)</f>
        <v>0</v>
      </c>
      <c r="J46" s="8">
        <f>COUNTIF(Respostas!$CX$2:$CX$87,D46*3)</f>
        <v>0</v>
      </c>
      <c r="K46" s="8">
        <f>COUNTIF(Respostas!$CX$2:$CX$87,E46*3)</f>
        <v>0</v>
      </c>
      <c r="L46" s="8">
        <f>COUNTIF(Respostas!$CX$2:$CX$87,D46*4)</f>
        <v>4</v>
      </c>
      <c r="M46" s="8">
        <f>COUNTIF(Respostas!$CX$2:$CX$87,E46*4)</f>
        <v>1</v>
      </c>
      <c r="N46" s="8">
        <f>COUNTIF(Respostas!$CX$2:$CX$87,D46*5)</f>
        <v>2</v>
      </c>
      <c r="O46" s="8">
        <f>COUNTIF(Respostas!$CX$2:$CX$87,E46*5)</f>
        <v>1</v>
      </c>
      <c r="P46" s="8">
        <f t="shared" si="13"/>
        <v>7</v>
      </c>
      <c r="Q46" s="8">
        <f t="shared" si="13"/>
        <v>5</v>
      </c>
      <c r="R46" s="28">
        <f t="shared" si="14"/>
        <v>3.8571428571428572</v>
      </c>
      <c r="S46" s="28">
        <f t="shared" si="14"/>
        <v>2.4</v>
      </c>
    </row>
    <row r="47" spans="2:20" x14ac:dyDescent="0.25">
      <c r="B47" s="8">
        <v>7</v>
      </c>
      <c r="C47" s="9" t="s">
        <v>82</v>
      </c>
      <c r="D47" s="18">
        <v>100000001</v>
      </c>
      <c r="E47" s="8">
        <f t="shared" si="12"/>
        <v>1100000011</v>
      </c>
      <c r="F47" s="8">
        <f>COUNTIF(Respostas!$CX$2:$CX$87,D47*1)</f>
        <v>4</v>
      </c>
      <c r="G47" s="8">
        <f>COUNTIF(Respostas!$CX$2:$CX$87,E47*1)</f>
        <v>1</v>
      </c>
      <c r="H47" s="8">
        <f>COUNTIF(Respostas!$CX$2:$CX$87,D47*2)</f>
        <v>0</v>
      </c>
      <c r="I47" s="8">
        <f>COUNTIF(Respostas!$CX$2:$CX$87,E47*2)</f>
        <v>0</v>
      </c>
      <c r="J47" s="8">
        <f>COUNTIF(Respostas!$CX$2:$CX$87,D47*3)</f>
        <v>0</v>
      </c>
      <c r="K47" s="8">
        <f>COUNTIF(Respostas!$CX$2:$CX$87,E47*3)</f>
        <v>1</v>
      </c>
      <c r="L47" s="8">
        <f>COUNTIF(Respostas!$CX$2:$CX$87,D47*4)</f>
        <v>2</v>
      </c>
      <c r="M47" s="8">
        <f>COUNTIF(Respostas!$CX$2:$CX$87,E47*4)</f>
        <v>1</v>
      </c>
      <c r="N47" s="8">
        <f>COUNTIF(Respostas!$CX$2:$CX$87,D47*5)</f>
        <v>2</v>
      </c>
      <c r="O47" s="8">
        <f>COUNTIF(Respostas!$CX$2:$CX$87,E47*5)</f>
        <v>2</v>
      </c>
      <c r="P47" s="8">
        <f t="shared" si="13"/>
        <v>8</v>
      </c>
      <c r="Q47" s="8">
        <f t="shared" si="13"/>
        <v>5</v>
      </c>
      <c r="R47" s="28">
        <f t="shared" si="14"/>
        <v>2.75</v>
      </c>
      <c r="S47" s="28">
        <f t="shared" si="14"/>
        <v>3.6</v>
      </c>
    </row>
    <row r="48" spans="2:20" x14ac:dyDescent="0.25">
      <c r="F48" s="14">
        <f>SUM(F41:F47)</f>
        <v>19</v>
      </c>
      <c r="G48" s="14">
        <f t="shared" ref="G48:Q48" si="15">SUM(G41:G47)</f>
        <v>19</v>
      </c>
      <c r="H48" s="14">
        <f t="shared" si="15"/>
        <v>0</v>
      </c>
      <c r="I48" s="14">
        <f t="shared" si="15"/>
        <v>0</v>
      </c>
      <c r="J48" s="14">
        <f t="shared" si="15"/>
        <v>1</v>
      </c>
      <c r="K48" s="14">
        <f t="shared" si="15"/>
        <v>3</v>
      </c>
      <c r="L48" s="14">
        <f t="shared" si="15"/>
        <v>11</v>
      </c>
      <c r="M48" s="14">
        <f t="shared" si="15"/>
        <v>12</v>
      </c>
      <c r="N48" s="14">
        <f t="shared" si="15"/>
        <v>15</v>
      </c>
      <c r="O48" s="14">
        <f t="shared" si="15"/>
        <v>6</v>
      </c>
      <c r="P48" s="14">
        <f t="shared" si="15"/>
        <v>46</v>
      </c>
      <c r="Q48" s="14">
        <f t="shared" si="15"/>
        <v>40</v>
      </c>
      <c r="R48" s="37">
        <f>AVERAGE(R41:R47)</f>
        <v>2.5232426303854871</v>
      </c>
      <c r="S48" s="37">
        <f>AVERAGE(S41:S47)</f>
        <v>2.5549450549450552</v>
      </c>
      <c r="T48" s="27">
        <f>SUM(F48:O48)</f>
        <v>86</v>
      </c>
    </row>
    <row r="50" spans="2:20" x14ac:dyDescent="0.25">
      <c r="B50" s="44" t="s">
        <v>89</v>
      </c>
      <c r="C50" s="45" t="s">
        <v>150</v>
      </c>
      <c r="D50" s="46"/>
      <c r="E50" s="46"/>
      <c r="F50" s="41" t="s">
        <v>75</v>
      </c>
      <c r="G50" s="41"/>
      <c r="H50" s="41" t="s">
        <v>80</v>
      </c>
      <c r="I50" s="41"/>
      <c r="J50" s="41" t="s">
        <v>74</v>
      </c>
      <c r="K50" s="41"/>
      <c r="L50" s="41" t="s">
        <v>73</v>
      </c>
      <c r="M50" s="41"/>
      <c r="N50" s="41" t="s">
        <v>102</v>
      </c>
      <c r="O50" s="41"/>
      <c r="P50" s="41" t="s">
        <v>123</v>
      </c>
      <c r="Q50" s="41"/>
      <c r="R50" s="41" t="s">
        <v>124</v>
      </c>
      <c r="S50" s="41"/>
    </row>
    <row r="51" spans="2:20" x14ac:dyDescent="0.25">
      <c r="B51" s="44"/>
      <c r="C51" s="45"/>
      <c r="D51" s="46"/>
      <c r="E51" s="46"/>
      <c r="F51" s="11" t="s">
        <v>91</v>
      </c>
      <c r="G51" s="11" t="s">
        <v>92</v>
      </c>
      <c r="H51" s="11" t="s">
        <v>91</v>
      </c>
      <c r="I51" s="11" t="s">
        <v>92</v>
      </c>
      <c r="J51" s="11" t="s">
        <v>91</v>
      </c>
      <c r="K51" s="11" t="s">
        <v>92</v>
      </c>
      <c r="L51" s="11" t="s">
        <v>91</v>
      </c>
      <c r="M51" s="11" t="s">
        <v>92</v>
      </c>
      <c r="N51" s="11" t="s">
        <v>91</v>
      </c>
      <c r="O51" s="11" t="s">
        <v>92</v>
      </c>
      <c r="P51" s="11" t="s">
        <v>91</v>
      </c>
      <c r="Q51" s="11" t="s">
        <v>92</v>
      </c>
      <c r="R51" s="11" t="s">
        <v>91</v>
      </c>
      <c r="S51" s="11" t="s">
        <v>92</v>
      </c>
    </row>
    <row r="52" spans="2:20" x14ac:dyDescent="0.25">
      <c r="B52" s="8">
        <v>1</v>
      </c>
      <c r="C52" s="12" t="s">
        <v>84</v>
      </c>
      <c r="D52" s="8">
        <v>1</v>
      </c>
      <c r="E52" s="8">
        <f>D52*11</f>
        <v>11</v>
      </c>
      <c r="F52" s="8">
        <f>COUNTIF(Respostas!$CZ$2:$CZ$87,D52*1)</f>
        <v>0</v>
      </c>
      <c r="G52" s="8">
        <f>COUNTIF(Respostas!$CZ$2:$CZ$87,E52*1)</f>
        <v>0</v>
      </c>
      <c r="H52" s="8">
        <f>COUNTIF(Respostas!$CZ$2:$CZ$87,D52*2)</f>
        <v>1</v>
      </c>
      <c r="I52" s="8">
        <f>COUNTIF(Respostas!$CZ$2:$CZ$87,E52*2)</f>
        <v>0</v>
      </c>
      <c r="J52" s="8">
        <f>COUNTIF(Respostas!$CZ$2:$CZ$87,D52*3)</f>
        <v>0</v>
      </c>
      <c r="K52" s="8">
        <f>COUNTIF(Respostas!$CZ$2:$CZ$87,E52*3)</f>
        <v>0</v>
      </c>
      <c r="L52" s="8">
        <f>COUNTIF(Respostas!$CZ$2:$CZ$87,D52*4)</f>
        <v>4</v>
      </c>
      <c r="M52" s="8">
        <f>COUNTIF(Respostas!$CZ$2:$CZ$87,E52*4)</f>
        <v>4</v>
      </c>
      <c r="N52" s="8">
        <f>COUNTIF(Respostas!$CZ$2:$CZ$87,D52*5)</f>
        <v>1</v>
      </c>
      <c r="O52" s="8">
        <f>COUNTIF(Respostas!$CZ$2:$CZ$87,E52*5)</f>
        <v>0</v>
      </c>
      <c r="P52" s="8">
        <f>H52+J52+L52+N52</f>
        <v>6</v>
      </c>
      <c r="Q52" s="8">
        <f>I52+K52+M52+O52</f>
        <v>4</v>
      </c>
      <c r="R52" s="28">
        <f>IFERROR(((H52*2)+(J52*3)+(L52*4)+(N52*5))/P52,0)</f>
        <v>3.8333333333333335</v>
      </c>
      <c r="S52" s="28">
        <f>IFERROR(((I52*2)+(K52*3)+(M52*4)+(O52*5))/Q52,0)</f>
        <v>4</v>
      </c>
    </row>
    <row r="53" spans="2:20" x14ac:dyDescent="0.25">
      <c r="B53" s="8">
        <v>2</v>
      </c>
      <c r="C53" s="9" t="s">
        <v>83</v>
      </c>
      <c r="D53" s="18">
        <v>101</v>
      </c>
      <c r="E53" s="8">
        <f t="shared" ref="E53:E58" si="16">D53*11</f>
        <v>1111</v>
      </c>
      <c r="F53" s="8">
        <f>COUNTIF(Respostas!$CZ$2:$CZ$87,D53*1)</f>
        <v>0</v>
      </c>
      <c r="G53" s="8">
        <f>COUNTIF(Respostas!$CZ$2:$CZ$87,E53*1)</f>
        <v>0</v>
      </c>
      <c r="H53" s="8">
        <f>COUNTIF(Respostas!$CZ$2:$CZ$87,D53*2)</f>
        <v>0</v>
      </c>
      <c r="I53" s="8">
        <f>COUNTIF(Respostas!$CZ$2:$CZ$87,E53*2)</f>
        <v>0</v>
      </c>
      <c r="J53" s="8">
        <f>COUNTIF(Respostas!$CZ$2:$CZ$87,D53*3)</f>
        <v>0</v>
      </c>
      <c r="K53" s="8">
        <f>COUNTIF(Respostas!$CZ$2:$CZ$87,E53*3)</f>
        <v>0</v>
      </c>
      <c r="L53" s="8">
        <f>COUNTIF(Respostas!$CZ$2:$CZ$87,D53*4)</f>
        <v>1</v>
      </c>
      <c r="M53" s="8">
        <f>COUNTIF(Respostas!$CZ$2:$CZ$87,E53*4)</f>
        <v>2</v>
      </c>
      <c r="N53" s="8">
        <f>COUNTIF(Respostas!$CZ$2:$CZ$87,D53*5)</f>
        <v>2</v>
      </c>
      <c r="O53" s="8">
        <f>COUNTIF(Respostas!$CZ$2:$CZ$87,E53*5)</f>
        <v>0</v>
      </c>
      <c r="P53" s="8">
        <f t="shared" ref="P53:P58" si="17">H53+J53+L53+N53</f>
        <v>3</v>
      </c>
      <c r="Q53" s="8">
        <f t="shared" ref="Q53:Q58" si="18">I53+K53+M53+O53</f>
        <v>2</v>
      </c>
      <c r="R53" s="28">
        <f t="shared" ref="R53:R58" si="19">IFERROR(((H53*2)+(J53*3)+(L53*4)+(N53*5))/P53,0)</f>
        <v>4.666666666666667</v>
      </c>
      <c r="S53" s="28">
        <f t="shared" ref="S53:S58" si="20">IFERROR(((I53*2)+(K53*3)+(M53*4)+(O53*5))/Q53,0)</f>
        <v>4</v>
      </c>
    </row>
    <row r="54" spans="2:20" x14ac:dyDescent="0.25">
      <c r="B54" s="8">
        <v>3</v>
      </c>
      <c r="C54" s="9" t="s">
        <v>78</v>
      </c>
      <c r="D54" s="18">
        <v>1001</v>
      </c>
      <c r="E54" s="8">
        <f t="shared" si="16"/>
        <v>11011</v>
      </c>
      <c r="F54" s="8">
        <f>COUNTIF(Respostas!$CZ$2:$CZ$87,D54*1)</f>
        <v>0</v>
      </c>
      <c r="G54" s="8">
        <f>COUNTIF(Respostas!$CZ$2:$CZ$87,E54*1)</f>
        <v>1</v>
      </c>
      <c r="H54" s="8">
        <f>COUNTIF(Respostas!$CZ$2:$CZ$87,D54*2)</f>
        <v>0</v>
      </c>
      <c r="I54" s="8">
        <f>COUNTIF(Respostas!$CZ$2:$CZ$87,E54*2)</f>
        <v>0</v>
      </c>
      <c r="J54" s="8">
        <f>COUNTIF(Respostas!$CZ$2:$CZ$87,D54*3)</f>
        <v>1</v>
      </c>
      <c r="K54" s="8">
        <f>COUNTIF(Respostas!$CZ$2:$CZ$87,E54*3)</f>
        <v>0</v>
      </c>
      <c r="L54" s="8">
        <f>COUNTIF(Respostas!$CZ$2:$CZ$87,D54*4)</f>
        <v>6</v>
      </c>
      <c r="M54" s="8">
        <f>COUNTIF(Respostas!$CZ$2:$CZ$87,E54*4)</f>
        <v>1</v>
      </c>
      <c r="N54" s="8">
        <f>COUNTIF(Respostas!$CZ$2:$CZ$87,D54*5)</f>
        <v>6</v>
      </c>
      <c r="O54" s="8">
        <f>COUNTIF(Respostas!$CZ$2:$CZ$87,E54*5)</f>
        <v>2</v>
      </c>
      <c r="P54" s="8">
        <f t="shared" si="17"/>
        <v>13</v>
      </c>
      <c r="Q54" s="8">
        <f t="shared" si="18"/>
        <v>3</v>
      </c>
      <c r="R54" s="28">
        <f t="shared" si="19"/>
        <v>4.384615384615385</v>
      </c>
      <c r="S54" s="28">
        <f t="shared" si="20"/>
        <v>4.666666666666667</v>
      </c>
    </row>
    <row r="55" spans="2:20" x14ac:dyDescent="0.25">
      <c r="B55" s="8">
        <v>4</v>
      </c>
      <c r="C55" s="9" t="s">
        <v>86</v>
      </c>
      <c r="D55" s="18">
        <v>10001</v>
      </c>
      <c r="E55" s="8">
        <f t="shared" si="16"/>
        <v>110011</v>
      </c>
      <c r="F55" s="8">
        <f>COUNTIF(Respostas!$CZ$2:$CZ$87,D55*1)</f>
        <v>0</v>
      </c>
      <c r="G55" s="8">
        <f>COUNTIF(Respostas!$CZ$2:$CZ$87,E55*1)</f>
        <v>0</v>
      </c>
      <c r="H55" s="8">
        <f>COUNTIF(Respostas!$CZ$2:$CZ$87,D55*2)</f>
        <v>0</v>
      </c>
      <c r="I55" s="8">
        <f>COUNTIF(Respostas!$CZ$2:$CZ$87,E55*2)</f>
        <v>1</v>
      </c>
      <c r="J55" s="8">
        <f>COUNTIF(Respostas!$CZ$2:$CZ$87,D55*3)</f>
        <v>0</v>
      </c>
      <c r="K55" s="8">
        <f>COUNTIF(Respostas!$CZ$2:$CZ$87,E55*3)</f>
        <v>1</v>
      </c>
      <c r="L55" s="8">
        <f>COUNTIF(Respostas!$CZ$2:$CZ$87,D55*4)</f>
        <v>0</v>
      </c>
      <c r="M55" s="8">
        <f>COUNTIF(Respostas!$CZ$2:$CZ$87,E55*4)</f>
        <v>7</v>
      </c>
      <c r="N55" s="8">
        <f>COUNTIF(Respostas!$CZ$2:$CZ$87,D55*5)</f>
        <v>0</v>
      </c>
      <c r="O55" s="8">
        <f>COUNTIF(Respostas!$CZ$2:$CZ$87,E55*5)</f>
        <v>4</v>
      </c>
      <c r="P55" s="8">
        <f t="shared" si="17"/>
        <v>0</v>
      </c>
      <c r="Q55" s="8">
        <f t="shared" si="18"/>
        <v>13</v>
      </c>
      <c r="R55" s="28">
        <f t="shared" si="19"/>
        <v>0</v>
      </c>
      <c r="S55" s="28">
        <f t="shared" si="20"/>
        <v>4.0769230769230766</v>
      </c>
    </row>
    <row r="56" spans="2:20" x14ac:dyDescent="0.25">
      <c r="B56" s="8">
        <v>5</v>
      </c>
      <c r="C56" s="17" t="s">
        <v>68</v>
      </c>
      <c r="D56" s="19">
        <v>100001</v>
      </c>
      <c r="E56" s="8">
        <f t="shared" si="16"/>
        <v>1100011</v>
      </c>
      <c r="F56" s="8">
        <f>COUNTIF(Respostas!$CZ$2:$CZ$87,D56*1)</f>
        <v>0</v>
      </c>
      <c r="G56" s="8">
        <f>COUNTIF(Respostas!$CZ$2:$CZ$87,E56*1)</f>
        <v>0</v>
      </c>
      <c r="H56" s="8">
        <f>COUNTIF(Respostas!$CZ$2:$CZ$87,D56*2)</f>
        <v>0</v>
      </c>
      <c r="I56" s="8">
        <f>COUNTIF(Respostas!$CZ$2:$CZ$87,E56*2)</f>
        <v>0</v>
      </c>
      <c r="J56" s="8">
        <f>COUNTIF(Respostas!$CZ$2:$CZ$87,D56*3)</f>
        <v>0</v>
      </c>
      <c r="K56" s="8">
        <f>COUNTIF(Respostas!$CZ$2:$CZ$87,E56*3)</f>
        <v>0</v>
      </c>
      <c r="L56" s="8">
        <f>COUNTIF(Respostas!$CZ$2:$CZ$87,D56*4)</f>
        <v>3</v>
      </c>
      <c r="M56" s="8">
        <f>COUNTIF(Respostas!$CZ$2:$CZ$87,E56*4)</f>
        <v>1</v>
      </c>
      <c r="N56" s="8">
        <f>COUNTIF(Respostas!$CZ$2:$CZ$87,D56*5)</f>
        <v>6</v>
      </c>
      <c r="O56" s="8">
        <f>COUNTIF(Respostas!$CZ$2:$CZ$87,E56*5)</f>
        <v>6</v>
      </c>
      <c r="P56" s="8">
        <f t="shared" si="17"/>
        <v>9</v>
      </c>
      <c r="Q56" s="8">
        <f t="shared" si="18"/>
        <v>7</v>
      </c>
      <c r="R56" s="28">
        <f t="shared" si="19"/>
        <v>4.666666666666667</v>
      </c>
      <c r="S56" s="28">
        <f t="shared" si="20"/>
        <v>4.8571428571428568</v>
      </c>
    </row>
    <row r="57" spans="2:20" x14ac:dyDescent="0.25">
      <c r="B57" s="8">
        <v>6</v>
      </c>
      <c r="C57" s="9" t="s">
        <v>81</v>
      </c>
      <c r="D57" s="18">
        <v>1000001</v>
      </c>
      <c r="E57" s="8">
        <f t="shared" si="16"/>
        <v>11000011</v>
      </c>
      <c r="F57" s="8">
        <f>COUNTIF(Respostas!$CZ$2:$CZ$87,D57*1)</f>
        <v>1</v>
      </c>
      <c r="G57" s="8">
        <f>COUNTIF(Respostas!$CZ$2:$CZ$87,E57*1)</f>
        <v>1</v>
      </c>
      <c r="H57" s="8">
        <f>COUNTIF(Respostas!$CZ$2:$CZ$87,D57*2)</f>
        <v>0</v>
      </c>
      <c r="I57" s="8">
        <f>COUNTIF(Respostas!$CZ$2:$CZ$87,E57*2)</f>
        <v>0</v>
      </c>
      <c r="J57" s="8">
        <f>COUNTIF(Respostas!$CZ$2:$CZ$87,D57*3)</f>
        <v>0</v>
      </c>
      <c r="K57" s="8">
        <f>COUNTIF(Respostas!$CZ$2:$CZ$87,E57*3)</f>
        <v>1</v>
      </c>
      <c r="L57" s="8">
        <f>COUNTIF(Respostas!$CZ$2:$CZ$87,D57*4)</f>
        <v>4</v>
      </c>
      <c r="M57" s="8">
        <f>COUNTIF(Respostas!$CZ$2:$CZ$87,E57*4)</f>
        <v>1</v>
      </c>
      <c r="N57" s="8">
        <f>COUNTIF(Respostas!$CZ$2:$CZ$87,D57*5)</f>
        <v>2</v>
      </c>
      <c r="O57" s="8">
        <f>COUNTIF(Respostas!$CZ$2:$CZ$87,E57*5)</f>
        <v>2</v>
      </c>
      <c r="P57" s="8">
        <f t="shared" si="17"/>
        <v>6</v>
      </c>
      <c r="Q57" s="8">
        <f t="shared" si="18"/>
        <v>4</v>
      </c>
      <c r="R57" s="28">
        <f t="shared" si="19"/>
        <v>4.333333333333333</v>
      </c>
      <c r="S57" s="28">
        <f t="shared" si="20"/>
        <v>4.25</v>
      </c>
    </row>
    <row r="58" spans="2:20" x14ac:dyDescent="0.25">
      <c r="B58" s="8">
        <v>7</v>
      </c>
      <c r="C58" s="9" t="s">
        <v>82</v>
      </c>
      <c r="D58" s="18">
        <v>100000001</v>
      </c>
      <c r="E58" s="8">
        <f t="shared" si="16"/>
        <v>1100000011</v>
      </c>
      <c r="F58" s="8">
        <f>COUNTIF(Respostas!$CZ$2:$CZ$87,D58*1)</f>
        <v>0</v>
      </c>
      <c r="G58" s="8">
        <f>COUNTIF(Respostas!$CZ$2:$CZ$87,E58*1)</f>
        <v>0</v>
      </c>
      <c r="H58" s="8">
        <f>COUNTIF(Respostas!$CZ$2:$CZ$87,D58*2)</f>
        <v>0</v>
      </c>
      <c r="I58" s="8">
        <f>COUNTIF(Respostas!$CZ$2:$CZ$87,E58*2)</f>
        <v>1</v>
      </c>
      <c r="J58" s="8">
        <f>COUNTIF(Respostas!$CZ$2:$CZ$87,D58*3)</f>
        <v>0</v>
      </c>
      <c r="K58" s="8">
        <f>COUNTIF(Respostas!$CZ$2:$CZ$87,E58*3)</f>
        <v>0</v>
      </c>
      <c r="L58" s="8">
        <f>COUNTIF(Respostas!$CZ$2:$CZ$87,D58*4)</f>
        <v>5</v>
      </c>
      <c r="M58" s="8">
        <f>COUNTIF(Respostas!$CZ$2:$CZ$87,E58*4)</f>
        <v>3</v>
      </c>
      <c r="N58" s="8">
        <f>COUNTIF(Respostas!$CZ$2:$CZ$87,D58*5)</f>
        <v>3</v>
      </c>
      <c r="O58" s="8">
        <f>COUNTIF(Respostas!$CZ$2:$CZ$87,E58*5)</f>
        <v>1</v>
      </c>
      <c r="P58" s="8">
        <f t="shared" si="17"/>
        <v>8</v>
      </c>
      <c r="Q58" s="8">
        <f t="shared" si="18"/>
        <v>5</v>
      </c>
      <c r="R58" s="28">
        <f t="shared" si="19"/>
        <v>4.375</v>
      </c>
      <c r="S58" s="28">
        <f t="shared" si="20"/>
        <v>3.8</v>
      </c>
    </row>
    <row r="59" spans="2:20" x14ac:dyDescent="0.25">
      <c r="F59" s="14">
        <f>SUM(F52:F58)</f>
        <v>1</v>
      </c>
      <c r="G59" s="14">
        <f t="shared" ref="G59:Q59" si="21">SUM(G52:G58)</f>
        <v>2</v>
      </c>
      <c r="H59" s="14">
        <f t="shared" si="21"/>
        <v>1</v>
      </c>
      <c r="I59" s="14">
        <f t="shared" si="21"/>
        <v>2</v>
      </c>
      <c r="J59" s="14">
        <f t="shared" si="21"/>
        <v>1</v>
      </c>
      <c r="K59" s="14">
        <f t="shared" si="21"/>
        <v>2</v>
      </c>
      <c r="L59" s="14">
        <f t="shared" si="21"/>
        <v>23</v>
      </c>
      <c r="M59" s="14">
        <f t="shared" si="21"/>
        <v>19</v>
      </c>
      <c r="N59" s="14">
        <f t="shared" si="21"/>
        <v>20</v>
      </c>
      <c r="O59" s="14">
        <f t="shared" si="21"/>
        <v>15</v>
      </c>
      <c r="P59" s="14">
        <f t="shared" si="21"/>
        <v>45</v>
      </c>
      <c r="Q59" s="14">
        <f t="shared" si="21"/>
        <v>38</v>
      </c>
      <c r="R59" s="37">
        <f>AVERAGE(R52:R58)</f>
        <v>3.7513736263736264</v>
      </c>
      <c r="S59" s="37">
        <f>AVERAGE(S52:S58)</f>
        <v>4.2358189429618003</v>
      </c>
      <c r="T59" s="27">
        <f>SUM(F59:O59)</f>
        <v>86</v>
      </c>
    </row>
    <row r="61" spans="2:20" x14ac:dyDescent="0.25">
      <c r="B61" s="44" t="s">
        <v>89</v>
      </c>
      <c r="C61" s="45" t="s">
        <v>151</v>
      </c>
      <c r="D61" s="46"/>
      <c r="E61" s="46"/>
      <c r="F61" s="41" t="s">
        <v>75</v>
      </c>
      <c r="G61" s="41"/>
      <c r="H61" s="41" t="s">
        <v>80</v>
      </c>
      <c r="I61" s="41"/>
      <c r="J61" s="41" t="s">
        <v>74</v>
      </c>
      <c r="K61" s="41"/>
      <c r="L61" s="41" t="s">
        <v>73</v>
      </c>
      <c r="M61" s="41"/>
      <c r="N61" s="41" t="s">
        <v>102</v>
      </c>
      <c r="O61" s="41"/>
      <c r="P61" s="41" t="s">
        <v>123</v>
      </c>
      <c r="Q61" s="41"/>
      <c r="R61" s="41" t="s">
        <v>124</v>
      </c>
      <c r="S61" s="41"/>
    </row>
    <row r="62" spans="2:20" x14ac:dyDescent="0.25">
      <c r="B62" s="44"/>
      <c r="C62" s="45"/>
      <c r="D62" s="46"/>
      <c r="E62" s="46"/>
      <c r="F62" s="11" t="s">
        <v>91</v>
      </c>
      <c r="G62" s="11" t="s">
        <v>92</v>
      </c>
      <c r="H62" s="11" t="s">
        <v>91</v>
      </c>
      <c r="I62" s="11" t="s">
        <v>92</v>
      </c>
      <c r="J62" s="11" t="s">
        <v>91</v>
      </c>
      <c r="K62" s="11" t="s">
        <v>92</v>
      </c>
      <c r="L62" s="11" t="s">
        <v>91</v>
      </c>
      <c r="M62" s="11" t="s">
        <v>92</v>
      </c>
      <c r="N62" s="11" t="s">
        <v>91</v>
      </c>
      <c r="O62" s="11" t="s">
        <v>92</v>
      </c>
      <c r="P62" s="11" t="s">
        <v>91</v>
      </c>
      <c r="Q62" s="11" t="s">
        <v>92</v>
      </c>
      <c r="R62" s="11" t="s">
        <v>91</v>
      </c>
      <c r="S62" s="11" t="s">
        <v>92</v>
      </c>
    </row>
    <row r="63" spans="2:20" x14ac:dyDescent="0.25">
      <c r="B63" s="8">
        <v>1</v>
      </c>
      <c r="C63" s="12" t="s">
        <v>84</v>
      </c>
      <c r="D63" s="8">
        <v>1</v>
      </c>
      <c r="E63" s="8">
        <f>D63*11</f>
        <v>11</v>
      </c>
      <c r="F63" s="8">
        <f>COUNTIF(Respostas!$DB$2:$DB$87,D63*1)</f>
        <v>1</v>
      </c>
      <c r="G63" s="8">
        <f>COUNTIF(Respostas!$DB$2:$DB$87,E63*1)</f>
        <v>1</v>
      </c>
      <c r="H63" s="8">
        <f>COUNTIF(Respostas!$DB$2:$DB$87,D63*2)</f>
        <v>0</v>
      </c>
      <c r="I63" s="8">
        <f>COUNTIF(Respostas!$DB$2:$DB$87,E63*2)</f>
        <v>0</v>
      </c>
      <c r="J63" s="8">
        <f>COUNTIF(Respostas!$DB$2:$DB$87,D63*3)</f>
        <v>1</v>
      </c>
      <c r="K63" s="8">
        <f>COUNTIF(Respostas!$DB$2:$DB$87,E63*3)</f>
        <v>2</v>
      </c>
      <c r="L63" s="8">
        <f>COUNTIF(Respostas!$DB$2:$DB$87,D63*4)</f>
        <v>2</v>
      </c>
      <c r="M63" s="8">
        <f>COUNTIF(Respostas!$DB$2:$DB$87,E63*4)</f>
        <v>1</v>
      </c>
      <c r="N63" s="8">
        <f>COUNTIF(Respostas!$DB$2:$DB$87,D63*5)</f>
        <v>2</v>
      </c>
      <c r="O63" s="8">
        <f>COUNTIF(Respostas!$DB$2:$DB$87,E63*5)</f>
        <v>0</v>
      </c>
      <c r="P63" s="8">
        <f>H63+J63+L63+N63</f>
        <v>5</v>
      </c>
      <c r="Q63" s="8">
        <f>I63+K63+M63+O63</f>
        <v>3</v>
      </c>
      <c r="R63" s="28">
        <f>IFERROR(((H63*2)+(J63*3)+(L63*4)+(N63*5))/P63,0)</f>
        <v>4.2</v>
      </c>
      <c r="S63" s="28">
        <f>IFERROR(((I63*2)+(K63*3)+(M63*4)+(O63*5))/Q63,0)</f>
        <v>3.3333333333333335</v>
      </c>
    </row>
    <row r="64" spans="2:20" x14ac:dyDescent="0.25">
      <c r="B64" s="8">
        <v>2</v>
      </c>
      <c r="C64" s="9" t="s">
        <v>83</v>
      </c>
      <c r="D64" s="18">
        <v>101</v>
      </c>
      <c r="E64" s="8">
        <f t="shared" ref="E64:E69" si="22">D64*11</f>
        <v>1111</v>
      </c>
      <c r="F64" s="8">
        <f>COUNTIF(Respostas!$DB$2:$DB$87,D64*1)</f>
        <v>1</v>
      </c>
      <c r="G64" s="8">
        <f>COUNTIF(Respostas!$DB$2:$DB$87,E64*1)</f>
        <v>0</v>
      </c>
      <c r="H64" s="8">
        <f>COUNTIF(Respostas!$DB$2:$DB$87,D64*2)</f>
        <v>0</v>
      </c>
      <c r="I64" s="8">
        <f>COUNTIF(Respostas!$DB$2:$DB$87,E64*2)</f>
        <v>0</v>
      </c>
      <c r="J64" s="8">
        <f>COUNTIF(Respostas!$DB$2:$DB$87,D64*3)</f>
        <v>0</v>
      </c>
      <c r="K64" s="8">
        <f>COUNTIF(Respostas!$DB$2:$DB$87,E64*3)</f>
        <v>0</v>
      </c>
      <c r="L64" s="8">
        <f>COUNTIF(Respostas!$DB$2:$DB$87,D64*4)</f>
        <v>0</v>
      </c>
      <c r="M64" s="8">
        <f>COUNTIF(Respostas!$DB$2:$DB$87,E64*4)</f>
        <v>2</v>
      </c>
      <c r="N64" s="8">
        <f>COUNTIF(Respostas!$DB$2:$DB$87,D64*5)</f>
        <v>2</v>
      </c>
      <c r="O64" s="8">
        <f>COUNTIF(Respostas!$DB$2:$DB$87,E64*5)</f>
        <v>0</v>
      </c>
      <c r="P64" s="8">
        <f t="shared" ref="P64:P69" si="23">H64+J64+L64+N64</f>
        <v>2</v>
      </c>
      <c r="Q64" s="8">
        <f t="shared" ref="Q64:Q69" si="24">I64+K64+M64+O64</f>
        <v>2</v>
      </c>
      <c r="R64" s="28">
        <f t="shared" ref="R64:R69" si="25">IFERROR(((H64*2)+(J64*3)+(L64*4)+(N64*5))/P64,0)</f>
        <v>5</v>
      </c>
      <c r="S64" s="28">
        <f t="shared" ref="S64:S69" si="26">IFERROR(((I64*2)+(K64*3)+(M64*4)+(O64*5))/Q64,0)</f>
        <v>4</v>
      </c>
    </row>
    <row r="65" spans="2:20" x14ac:dyDescent="0.25">
      <c r="B65" s="8">
        <v>3</v>
      </c>
      <c r="C65" s="9" t="s">
        <v>78</v>
      </c>
      <c r="D65" s="18">
        <v>1001</v>
      </c>
      <c r="E65" s="8">
        <f t="shared" si="22"/>
        <v>11011</v>
      </c>
      <c r="F65" s="8">
        <f>COUNTIF(Respostas!$DB$2:$DB$87,D65*1)</f>
        <v>1</v>
      </c>
      <c r="G65" s="8">
        <f>COUNTIF(Respostas!$DB$2:$DB$87,E65*1)</f>
        <v>2</v>
      </c>
      <c r="H65" s="8">
        <f>COUNTIF(Respostas!$DB$2:$DB$87,D65*2)</f>
        <v>1</v>
      </c>
      <c r="I65" s="8">
        <f>COUNTIF(Respostas!$DB$2:$DB$87,E65*2)</f>
        <v>0</v>
      </c>
      <c r="J65" s="8">
        <f>COUNTIF(Respostas!$DB$2:$DB$87,D65*3)</f>
        <v>0</v>
      </c>
      <c r="K65" s="8">
        <f>COUNTIF(Respostas!$DB$2:$DB$87,E65*3)</f>
        <v>0</v>
      </c>
      <c r="L65" s="8">
        <f>COUNTIF(Respostas!$DB$2:$DB$87,D65*4)</f>
        <v>5</v>
      </c>
      <c r="M65" s="8">
        <f>COUNTIF(Respostas!$DB$2:$DB$87,E65*4)</f>
        <v>0</v>
      </c>
      <c r="N65" s="8">
        <f>COUNTIF(Respostas!$DB$2:$DB$87,D65*5)</f>
        <v>6</v>
      </c>
      <c r="O65" s="8">
        <f>COUNTIF(Respostas!$DB$2:$DB$87,E65*5)</f>
        <v>2</v>
      </c>
      <c r="P65" s="8">
        <f t="shared" si="23"/>
        <v>12</v>
      </c>
      <c r="Q65" s="8">
        <f t="shared" si="24"/>
        <v>2</v>
      </c>
      <c r="R65" s="28">
        <f t="shared" si="25"/>
        <v>4.333333333333333</v>
      </c>
      <c r="S65" s="28">
        <f t="shared" si="26"/>
        <v>5</v>
      </c>
    </row>
    <row r="66" spans="2:20" x14ac:dyDescent="0.25">
      <c r="B66" s="8">
        <v>4</v>
      </c>
      <c r="C66" s="9" t="s">
        <v>86</v>
      </c>
      <c r="D66" s="18">
        <v>10001</v>
      </c>
      <c r="E66" s="8">
        <f t="shared" si="22"/>
        <v>110011</v>
      </c>
      <c r="F66" s="8">
        <f>COUNTIF(Respostas!$DB$2:$DB$87,D66*1)</f>
        <v>0</v>
      </c>
      <c r="G66" s="8">
        <f>COUNTIF(Respostas!$DB$2:$DB$87,E66*1)</f>
        <v>8</v>
      </c>
      <c r="H66" s="8">
        <f>COUNTIF(Respostas!$DB$2:$DB$87,D66*2)</f>
        <v>0</v>
      </c>
      <c r="I66" s="8">
        <f>COUNTIF(Respostas!$DB$2:$DB$87,E66*2)</f>
        <v>1</v>
      </c>
      <c r="J66" s="8">
        <f>COUNTIF(Respostas!$DB$2:$DB$87,D66*3)</f>
        <v>0</v>
      </c>
      <c r="K66" s="8">
        <f>COUNTIF(Respostas!$DB$2:$DB$87,E66*3)</f>
        <v>2</v>
      </c>
      <c r="L66" s="8">
        <f>COUNTIF(Respostas!$DB$2:$DB$87,D66*4)</f>
        <v>0</v>
      </c>
      <c r="M66" s="8">
        <f>COUNTIF(Respostas!$DB$2:$DB$87,E66*4)</f>
        <v>1</v>
      </c>
      <c r="N66" s="8">
        <f>COUNTIF(Respostas!$DB$2:$DB$87,D66*5)</f>
        <v>0</v>
      </c>
      <c r="O66" s="8">
        <f>COUNTIF(Respostas!$DB$2:$DB$87,E66*5)</f>
        <v>1</v>
      </c>
      <c r="P66" s="8">
        <f t="shared" si="23"/>
        <v>0</v>
      </c>
      <c r="Q66" s="8">
        <f t="shared" si="24"/>
        <v>5</v>
      </c>
      <c r="R66" s="28">
        <f t="shared" si="25"/>
        <v>0</v>
      </c>
      <c r="S66" s="28">
        <f t="shared" si="26"/>
        <v>3.4</v>
      </c>
    </row>
    <row r="67" spans="2:20" x14ac:dyDescent="0.25">
      <c r="B67" s="8">
        <v>5</v>
      </c>
      <c r="C67" s="17" t="s">
        <v>68</v>
      </c>
      <c r="D67" s="19">
        <v>100001</v>
      </c>
      <c r="E67" s="8">
        <f t="shared" si="22"/>
        <v>1100011</v>
      </c>
      <c r="F67" s="8">
        <f>COUNTIF(Respostas!$DB$2:$DB$87,D67*1)</f>
        <v>1</v>
      </c>
      <c r="G67" s="8">
        <f>COUNTIF(Respostas!$DB$2:$DB$87,E67*1)</f>
        <v>0</v>
      </c>
      <c r="H67" s="8">
        <f>COUNTIF(Respostas!$DB$2:$DB$87,D67*2)</f>
        <v>0</v>
      </c>
      <c r="I67" s="8">
        <f>COUNTIF(Respostas!$DB$2:$DB$87,E67*2)</f>
        <v>0</v>
      </c>
      <c r="J67" s="8">
        <f>COUNTIF(Respostas!$DB$2:$DB$87,D67*3)</f>
        <v>1</v>
      </c>
      <c r="K67" s="8">
        <f>COUNTIF(Respostas!$DB$2:$DB$87,E67*3)</f>
        <v>0</v>
      </c>
      <c r="L67" s="8">
        <f>COUNTIF(Respostas!$DB$2:$DB$87,D67*4)</f>
        <v>4</v>
      </c>
      <c r="M67" s="8">
        <f>COUNTIF(Respostas!$DB$2:$DB$87,E67*4)</f>
        <v>1</v>
      </c>
      <c r="N67" s="8">
        <f>COUNTIF(Respostas!$DB$2:$DB$87,D67*5)</f>
        <v>3</v>
      </c>
      <c r="O67" s="8">
        <f>COUNTIF(Respostas!$DB$2:$DB$87,E67*5)</f>
        <v>6</v>
      </c>
      <c r="P67" s="8">
        <f t="shared" si="23"/>
        <v>8</v>
      </c>
      <c r="Q67" s="8">
        <f t="shared" si="24"/>
        <v>7</v>
      </c>
      <c r="R67" s="28">
        <f t="shared" si="25"/>
        <v>4.25</v>
      </c>
      <c r="S67" s="28">
        <f t="shared" si="26"/>
        <v>4.8571428571428568</v>
      </c>
    </row>
    <row r="68" spans="2:20" x14ac:dyDescent="0.25">
      <c r="B68" s="8">
        <v>6</v>
      </c>
      <c r="C68" s="9" t="s">
        <v>81</v>
      </c>
      <c r="D68" s="18">
        <v>1000001</v>
      </c>
      <c r="E68" s="8">
        <f t="shared" si="22"/>
        <v>11000011</v>
      </c>
      <c r="F68" s="8">
        <f>COUNTIF(Respostas!$DB$2:$DB$87,D68*1)</f>
        <v>1</v>
      </c>
      <c r="G68" s="8">
        <f>COUNTIF(Respostas!$DB$2:$DB$87,E68*1)</f>
        <v>5</v>
      </c>
      <c r="H68" s="8">
        <f>COUNTIF(Respostas!$DB$2:$DB$87,D68*2)</f>
        <v>0</v>
      </c>
      <c r="I68" s="8">
        <f>COUNTIF(Respostas!$DB$2:$DB$87,E68*2)</f>
        <v>0</v>
      </c>
      <c r="J68" s="8">
        <f>COUNTIF(Respostas!$DB$2:$DB$87,D68*3)</f>
        <v>0</v>
      </c>
      <c r="K68" s="8">
        <f>COUNTIF(Respostas!$DB$2:$DB$87,E68*3)</f>
        <v>0</v>
      </c>
      <c r="L68" s="8">
        <f>COUNTIF(Respostas!$DB$2:$DB$87,D68*4)</f>
        <v>4</v>
      </c>
      <c r="M68" s="8">
        <f>COUNTIF(Respostas!$DB$2:$DB$87,E68*4)</f>
        <v>0</v>
      </c>
      <c r="N68" s="8">
        <f>COUNTIF(Respostas!$DB$2:$DB$87,D68*5)</f>
        <v>2</v>
      </c>
      <c r="O68" s="8">
        <f>COUNTIF(Respostas!$DB$2:$DB$87,E68*5)</f>
        <v>0</v>
      </c>
      <c r="P68" s="8">
        <f t="shared" si="23"/>
        <v>6</v>
      </c>
      <c r="Q68" s="8">
        <f t="shared" si="24"/>
        <v>0</v>
      </c>
      <c r="R68" s="28">
        <f t="shared" si="25"/>
        <v>4.333333333333333</v>
      </c>
      <c r="S68" s="28">
        <f t="shared" si="26"/>
        <v>0</v>
      </c>
    </row>
    <row r="69" spans="2:20" x14ac:dyDescent="0.25">
      <c r="B69" s="8">
        <v>7</v>
      </c>
      <c r="C69" s="9" t="s">
        <v>82</v>
      </c>
      <c r="D69" s="18">
        <v>100000001</v>
      </c>
      <c r="E69" s="8">
        <f t="shared" si="22"/>
        <v>1100000011</v>
      </c>
      <c r="F69" s="8">
        <f>COUNTIF(Respostas!$DB$2:$DB$87,D69*1)</f>
        <v>2</v>
      </c>
      <c r="G69" s="8">
        <f>COUNTIF(Respostas!$DB$2:$DB$87,E69*1)</f>
        <v>0</v>
      </c>
      <c r="H69" s="8">
        <f>COUNTIF(Respostas!$DB$2:$DB$87,D69*2)</f>
        <v>0</v>
      </c>
      <c r="I69" s="8">
        <f>COUNTIF(Respostas!$DB$2:$DB$87,E69*2)</f>
        <v>0</v>
      </c>
      <c r="J69" s="8">
        <f>COUNTIF(Respostas!$DB$2:$DB$87,D69*3)</f>
        <v>0</v>
      </c>
      <c r="K69" s="8">
        <f>COUNTIF(Respostas!$DB$2:$DB$87,E69*3)</f>
        <v>1</v>
      </c>
      <c r="L69" s="8">
        <f>COUNTIF(Respostas!$DB$2:$DB$87,D69*4)</f>
        <v>1</v>
      </c>
      <c r="M69" s="8">
        <f>COUNTIF(Respostas!$DB$2:$DB$87,E69*4)</f>
        <v>1</v>
      </c>
      <c r="N69" s="8">
        <f>COUNTIF(Respostas!$DB$2:$DB$87,D69*5)</f>
        <v>5</v>
      </c>
      <c r="O69" s="8">
        <f>COUNTIF(Respostas!$DB$2:$DB$87,E69*5)</f>
        <v>3</v>
      </c>
      <c r="P69" s="8">
        <f t="shared" si="23"/>
        <v>6</v>
      </c>
      <c r="Q69" s="8">
        <f t="shared" si="24"/>
        <v>5</v>
      </c>
      <c r="R69" s="28">
        <f t="shared" si="25"/>
        <v>4.833333333333333</v>
      </c>
      <c r="S69" s="28">
        <f t="shared" si="26"/>
        <v>4.4000000000000004</v>
      </c>
    </row>
    <row r="70" spans="2:20" x14ac:dyDescent="0.25">
      <c r="F70" s="14">
        <f>SUM(F63:F69)</f>
        <v>7</v>
      </c>
      <c r="G70" s="14">
        <f t="shared" ref="G70:Q70" si="27">SUM(G63:G69)</f>
        <v>16</v>
      </c>
      <c r="H70" s="14">
        <f t="shared" si="27"/>
        <v>1</v>
      </c>
      <c r="I70" s="14">
        <f t="shared" si="27"/>
        <v>1</v>
      </c>
      <c r="J70" s="14">
        <f t="shared" si="27"/>
        <v>2</v>
      </c>
      <c r="K70" s="14">
        <f t="shared" si="27"/>
        <v>5</v>
      </c>
      <c r="L70" s="14">
        <f t="shared" si="27"/>
        <v>16</v>
      </c>
      <c r="M70" s="14">
        <f t="shared" si="27"/>
        <v>6</v>
      </c>
      <c r="N70" s="14">
        <f t="shared" si="27"/>
        <v>20</v>
      </c>
      <c r="O70" s="14">
        <f t="shared" si="27"/>
        <v>12</v>
      </c>
      <c r="P70" s="14">
        <f t="shared" si="27"/>
        <v>39</v>
      </c>
      <c r="Q70" s="14">
        <f t="shared" si="27"/>
        <v>24</v>
      </c>
      <c r="R70" s="37">
        <f>AVERAGE(R63:R69)</f>
        <v>3.8499999999999992</v>
      </c>
      <c r="S70" s="37">
        <f>AVERAGE(S63:S69)</f>
        <v>3.5700680272108847</v>
      </c>
      <c r="T70" s="27">
        <f>SUM(F70:O70)</f>
        <v>86</v>
      </c>
    </row>
    <row r="72" spans="2:20" x14ac:dyDescent="0.25">
      <c r="B72" s="44" t="s">
        <v>89</v>
      </c>
      <c r="C72" s="45" t="s">
        <v>152</v>
      </c>
      <c r="D72" s="46"/>
      <c r="E72" s="46"/>
      <c r="F72" s="41" t="s">
        <v>75</v>
      </c>
      <c r="G72" s="41"/>
      <c r="H72" s="41" t="s">
        <v>80</v>
      </c>
      <c r="I72" s="41"/>
      <c r="J72" s="41" t="s">
        <v>74</v>
      </c>
      <c r="K72" s="41"/>
      <c r="L72" s="41" t="s">
        <v>73</v>
      </c>
      <c r="M72" s="41"/>
      <c r="N72" s="41" t="s">
        <v>102</v>
      </c>
      <c r="O72" s="41"/>
      <c r="P72" s="41" t="s">
        <v>123</v>
      </c>
      <c r="Q72" s="41"/>
      <c r="R72" s="41" t="s">
        <v>124</v>
      </c>
      <c r="S72" s="41"/>
    </row>
    <row r="73" spans="2:20" x14ac:dyDescent="0.25">
      <c r="B73" s="44"/>
      <c r="C73" s="45"/>
      <c r="D73" s="46"/>
      <c r="E73" s="46"/>
      <c r="F73" s="11" t="s">
        <v>91</v>
      </c>
      <c r="G73" s="11" t="s">
        <v>92</v>
      </c>
      <c r="H73" s="11" t="s">
        <v>91</v>
      </c>
      <c r="I73" s="11" t="s">
        <v>92</v>
      </c>
      <c r="J73" s="11" t="s">
        <v>91</v>
      </c>
      <c r="K73" s="11" t="s">
        <v>92</v>
      </c>
      <c r="L73" s="11" t="s">
        <v>91</v>
      </c>
      <c r="M73" s="11" t="s">
        <v>92</v>
      </c>
      <c r="N73" s="11" t="s">
        <v>91</v>
      </c>
      <c r="O73" s="11" t="s">
        <v>92</v>
      </c>
      <c r="P73" s="11" t="s">
        <v>91</v>
      </c>
      <c r="Q73" s="11" t="s">
        <v>92</v>
      </c>
      <c r="R73" s="11" t="s">
        <v>91</v>
      </c>
      <c r="S73" s="11" t="s">
        <v>92</v>
      </c>
    </row>
    <row r="74" spans="2:20" x14ac:dyDescent="0.25">
      <c r="B74" s="8">
        <v>1</v>
      </c>
      <c r="C74" s="12" t="s">
        <v>84</v>
      </c>
      <c r="D74" s="8">
        <v>1</v>
      </c>
      <c r="E74" s="8">
        <f>D74*11</f>
        <v>11</v>
      </c>
      <c r="F74" s="8">
        <f>COUNTIF(Respostas!$DD$2:$DD$87,D74*1)</f>
        <v>5</v>
      </c>
      <c r="G74" s="8">
        <f>COUNTIF(Respostas!$DD$2:$DD$87,E74*1)</f>
        <v>3</v>
      </c>
      <c r="H74" s="8">
        <f>COUNTIF(Respostas!$DD$2:$DD$87,D74*2)</f>
        <v>1</v>
      </c>
      <c r="I74" s="8">
        <f>COUNTIF(Respostas!$DD$2:$DD$87,E74*2)</f>
        <v>0</v>
      </c>
      <c r="J74" s="8">
        <f>COUNTIF(Respostas!$DD$2:$DD$87,D74*3)</f>
        <v>0</v>
      </c>
      <c r="K74" s="8">
        <f>COUNTIF(Respostas!$DD$2:$DD$87,E74*3)</f>
        <v>1</v>
      </c>
      <c r="L74" s="8">
        <f>COUNTIF(Respostas!$DD$2:$DD$87,D74*4)</f>
        <v>0</v>
      </c>
      <c r="M74" s="8">
        <f>COUNTIF(Respostas!$DD$2:$DD$87,E74*4)</f>
        <v>0</v>
      </c>
      <c r="N74" s="8">
        <f>COUNTIF(Respostas!$DD$2:$DD$87,D74*5)</f>
        <v>0</v>
      </c>
      <c r="O74" s="8">
        <f>COUNTIF(Respostas!$DD$2:$DD$87,E74*5)</f>
        <v>0</v>
      </c>
      <c r="P74" s="8">
        <f>H74+J74+L74+N74</f>
        <v>1</v>
      </c>
      <c r="Q74" s="8">
        <f>I74+K74+M74+O74</f>
        <v>1</v>
      </c>
      <c r="R74" s="28">
        <f>IFERROR(((H74*2)+(J74*3)+(L74*4)+(N74*5))/P74,0)</f>
        <v>2</v>
      </c>
      <c r="S74" s="28">
        <f>IFERROR(((I74*2)+(K74*3)+(M74*4)+(O74*5))/Q74,0)</f>
        <v>3</v>
      </c>
    </row>
    <row r="75" spans="2:20" x14ac:dyDescent="0.25">
      <c r="B75" s="8">
        <v>2</v>
      </c>
      <c r="C75" s="9" t="s">
        <v>83</v>
      </c>
      <c r="D75" s="18">
        <v>101</v>
      </c>
      <c r="E75" s="8">
        <f t="shared" ref="E75:E80" si="28">D75*11</f>
        <v>1111</v>
      </c>
      <c r="F75" s="8">
        <f>COUNTIF(Respostas!$DD$2:$DD$87,D75*1)</f>
        <v>2</v>
      </c>
      <c r="G75" s="8">
        <f>COUNTIF(Respostas!$DD$2:$DD$87,E75*1)</f>
        <v>2</v>
      </c>
      <c r="H75" s="8">
        <f>COUNTIF(Respostas!$DD$2:$DD$87,D75*2)</f>
        <v>0</v>
      </c>
      <c r="I75" s="8">
        <f>COUNTIF(Respostas!$DD$2:$DD$87,E75*2)</f>
        <v>0</v>
      </c>
      <c r="J75" s="8">
        <f>COUNTIF(Respostas!$DD$2:$DD$87,D75*3)</f>
        <v>0</v>
      </c>
      <c r="K75" s="8">
        <f>COUNTIF(Respostas!$DD$2:$DD$87,E75*3)</f>
        <v>0</v>
      </c>
      <c r="L75" s="8">
        <f>COUNTIF(Respostas!$DD$2:$DD$87,D75*4)</f>
        <v>0</v>
      </c>
      <c r="M75" s="8">
        <f>COUNTIF(Respostas!$DD$2:$DD$87,E75*4)</f>
        <v>0</v>
      </c>
      <c r="N75" s="8">
        <f>COUNTIF(Respostas!$DD$2:$DD$87,D75*5)</f>
        <v>1</v>
      </c>
      <c r="O75" s="8">
        <f>COUNTIF(Respostas!$DD$2:$DD$87,E75*5)</f>
        <v>0</v>
      </c>
      <c r="P75" s="8">
        <f t="shared" ref="P75:P80" si="29">H75+J75+L75+N75</f>
        <v>1</v>
      </c>
      <c r="Q75" s="8">
        <f t="shared" ref="Q75:Q80" si="30">I75+K75+M75+O75</f>
        <v>0</v>
      </c>
      <c r="R75" s="28">
        <f t="shared" ref="R75:R80" si="31">IFERROR(((H75*2)+(J75*3)+(L75*4)+(N75*5))/P75,0)</f>
        <v>5</v>
      </c>
      <c r="S75" s="28">
        <f t="shared" ref="S75:S80" si="32">IFERROR(((I75*2)+(K75*3)+(M75*4)+(O75*5))/Q75,0)</f>
        <v>0</v>
      </c>
    </row>
    <row r="76" spans="2:20" x14ac:dyDescent="0.25">
      <c r="B76" s="8">
        <v>3</v>
      </c>
      <c r="C76" s="9" t="s">
        <v>78</v>
      </c>
      <c r="D76" s="18">
        <v>1001</v>
      </c>
      <c r="E76" s="8">
        <f t="shared" si="28"/>
        <v>11011</v>
      </c>
      <c r="F76" s="8">
        <f>COUNTIF(Respostas!$DD$2:$DD$87,D76*1)</f>
        <v>9</v>
      </c>
      <c r="G76" s="8">
        <f>COUNTIF(Respostas!$DD$2:$DD$87,E76*1)</f>
        <v>3</v>
      </c>
      <c r="H76" s="8">
        <f>COUNTIF(Respostas!$DD$2:$DD$87,D76*2)</f>
        <v>1</v>
      </c>
      <c r="I76" s="8">
        <f>COUNTIF(Respostas!$DD$2:$DD$87,E76*2)</f>
        <v>0</v>
      </c>
      <c r="J76" s="8">
        <f>COUNTIF(Respostas!$DD$2:$DD$87,D76*3)</f>
        <v>0</v>
      </c>
      <c r="K76" s="8">
        <f>COUNTIF(Respostas!$DD$2:$DD$87,E76*3)</f>
        <v>0</v>
      </c>
      <c r="L76" s="8">
        <f>COUNTIF(Respostas!$DD$2:$DD$87,D76*4)</f>
        <v>1</v>
      </c>
      <c r="M76" s="8">
        <f>COUNTIF(Respostas!$DD$2:$DD$87,E76*4)</f>
        <v>0</v>
      </c>
      <c r="N76" s="8">
        <f>COUNTIF(Respostas!$DD$2:$DD$87,D76*5)</f>
        <v>2</v>
      </c>
      <c r="O76" s="8">
        <f>COUNTIF(Respostas!$DD$2:$DD$87,E76*5)</f>
        <v>1</v>
      </c>
      <c r="P76" s="8">
        <f t="shared" si="29"/>
        <v>4</v>
      </c>
      <c r="Q76" s="8">
        <f t="shared" si="30"/>
        <v>1</v>
      </c>
      <c r="R76" s="28">
        <f t="shared" si="31"/>
        <v>4</v>
      </c>
      <c r="S76" s="28">
        <f t="shared" si="32"/>
        <v>5</v>
      </c>
    </row>
    <row r="77" spans="2:20" x14ac:dyDescent="0.25">
      <c r="B77" s="8">
        <v>4</v>
      </c>
      <c r="C77" s="9" t="s">
        <v>86</v>
      </c>
      <c r="D77" s="18">
        <v>10001</v>
      </c>
      <c r="E77" s="8">
        <f t="shared" si="28"/>
        <v>110011</v>
      </c>
      <c r="F77" s="8">
        <f>COUNTIF(Respostas!$DD$2:$DD$87,D77*1)</f>
        <v>0</v>
      </c>
      <c r="G77" s="8">
        <f>COUNTIF(Respostas!$DD$2:$DD$87,E77*1)</f>
        <v>11</v>
      </c>
      <c r="H77" s="8">
        <f>COUNTIF(Respostas!$DD$2:$DD$87,D77*2)</f>
        <v>0</v>
      </c>
      <c r="I77" s="8">
        <f>COUNTIF(Respostas!$DD$2:$DD$87,E77*2)</f>
        <v>1</v>
      </c>
      <c r="J77" s="8">
        <f>COUNTIF(Respostas!$DD$2:$DD$87,D77*3)</f>
        <v>0</v>
      </c>
      <c r="K77" s="8">
        <f>COUNTIF(Respostas!$DD$2:$DD$87,E77*3)</f>
        <v>1</v>
      </c>
      <c r="L77" s="8">
        <f>COUNTIF(Respostas!$DD$2:$DD$87,D77*4)</f>
        <v>0</v>
      </c>
      <c r="M77" s="8">
        <f>COUNTIF(Respostas!$DD$2:$DD$87,E77*4)</f>
        <v>0</v>
      </c>
      <c r="N77" s="8">
        <f>COUNTIF(Respostas!$DD$2:$DD$87,D77*5)</f>
        <v>0</v>
      </c>
      <c r="O77" s="8">
        <f>COUNTIF(Respostas!$DD$2:$DD$87,E77*5)</f>
        <v>0</v>
      </c>
      <c r="P77" s="8">
        <f t="shared" si="29"/>
        <v>0</v>
      </c>
      <c r="Q77" s="8">
        <f t="shared" si="30"/>
        <v>2</v>
      </c>
      <c r="R77" s="28">
        <f t="shared" si="31"/>
        <v>0</v>
      </c>
      <c r="S77" s="28">
        <f t="shared" si="32"/>
        <v>2.5</v>
      </c>
    </row>
    <row r="78" spans="2:20" x14ac:dyDescent="0.25">
      <c r="B78" s="8">
        <v>5</v>
      </c>
      <c r="C78" s="17" t="s">
        <v>68</v>
      </c>
      <c r="D78" s="19">
        <v>100001</v>
      </c>
      <c r="E78" s="8">
        <f t="shared" si="28"/>
        <v>1100011</v>
      </c>
      <c r="F78" s="8">
        <f>COUNTIF(Respostas!$DD$2:$DD$87,D78*1)</f>
        <v>4</v>
      </c>
      <c r="G78" s="8">
        <f>COUNTIF(Respostas!$DD$2:$DD$87,E78*1)</f>
        <v>5</v>
      </c>
      <c r="H78" s="8">
        <f>COUNTIF(Respostas!$DD$2:$DD$87,D78*2)</f>
        <v>0</v>
      </c>
      <c r="I78" s="8">
        <f>COUNTIF(Respostas!$DD$2:$DD$87,E78*2)</f>
        <v>0</v>
      </c>
      <c r="J78" s="8">
        <f>COUNTIF(Respostas!$DD$2:$DD$87,D78*3)</f>
        <v>1</v>
      </c>
      <c r="K78" s="8">
        <f>COUNTIF(Respostas!$DD$2:$DD$87,E78*3)</f>
        <v>0</v>
      </c>
      <c r="L78" s="8">
        <f>COUNTIF(Respostas!$DD$2:$DD$87,D78*4)</f>
        <v>1</v>
      </c>
      <c r="M78" s="8">
        <f>COUNTIF(Respostas!$DD$2:$DD$87,E78*4)</f>
        <v>0</v>
      </c>
      <c r="N78" s="8">
        <f>COUNTIF(Respostas!$DD$2:$DD$87,D78*5)</f>
        <v>3</v>
      </c>
      <c r="O78" s="8">
        <f>COUNTIF(Respostas!$DD$2:$DD$87,E78*5)</f>
        <v>2</v>
      </c>
      <c r="P78" s="8">
        <f t="shared" si="29"/>
        <v>5</v>
      </c>
      <c r="Q78" s="8">
        <f t="shared" si="30"/>
        <v>2</v>
      </c>
      <c r="R78" s="28">
        <f t="shared" si="31"/>
        <v>4.4000000000000004</v>
      </c>
      <c r="S78" s="28">
        <f t="shared" si="32"/>
        <v>5</v>
      </c>
    </row>
    <row r="79" spans="2:20" x14ac:dyDescent="0.25">
      <c r="B79" s="8">
        <v>6</v>
      </c>
      <c r="C79" s="9" t="s">
        <v>81</v>
      </c>
      <c r="D79" s="18">
        <v>1000001</v>
      </c>
      <c r="E79" s="8">
        <f t="shared" si="28"/>
        <v>11000011</v>
      </c>
      <c r="F79" s="8">
        <f>COUNTIF(Respostas!$DD$2:$DD$87,D79*1)</f>
        <v>5</v>
      </c>
      <c r="G79" s="8">
        <f>COUNTIF(Respostas!$DD$2:$DD$87,E79*1)</f>
        <v>5</v>
      </c>
      <c r="H79" s="8">
        <f>COUNTIF(Respostas!$DD$2:$DD$87,D79*2)</f>
        <v>0</v>
      </c>
      <c r="I79" s="8">
        <f>COUNTIF(Respostas!$DD$2:$DD$87,E79*2)</f>
        <v>0</v>
      </c>
      <c r="J79" s="8">
        <f>COUNTIF(Respostas!$DD$2:$DD$87,D79*3)</f>
        <v>0</v>
      </c>
      <c r="K79" s="8">
        <f>COUNTIF(Respostas!$DD$2:$DD$87,E79*3)</f>
        <v>0</v>
      </c>
      <c r="L79" s="8">
        <f>COUNTIF(Respostas!$DD$2:$DD$87,D79*4)</f>
        <v>2</v>
      </c>
      <c r="M79" s="8">
        <f>COUNTIF(Respostas!$DD$2:$DD$87,E79*4)</f>
        <v>0</v>
      </c>
      <c r="N79" s="8">
        <f>COUNTIF(Respostas!$DD$2:$DD$87,D79*5)</f>
        <v>0</v>
      </c>
      <c r="O79" s="8">
        <f>COUNTIF(Respostas!$DD$2:$DD$87,E79*5)</f>
        <v>0</v>
      </c>
      <c r="P79" s="8">
        <f t="shared" si="29"/>
        <v>2</v>
      </c>
      <c r="Q79" s="8">
        <f t="shared" si="30"/>
        <v>0</v>
      </c>
      <c r="R79" s="28">
        <f t="shared" si="31"/>
        <v>4</v>
      </c>
      <c r="S79" s="28">
        <f t="shared" si="32"/>
        <v>0</v>
      </c>
    </row>
    <row r="80" spans="2:20" x14ac:dyDescent="0.25">
      <c r="B80" s="8">
        <v>7</v>
      </c>
      <c r="C80" s="9" t="s">
        <v>82</v>
      </c>
      <c r="D80" s="18">
        <v>100000001</v>
      </c>
      <c r="E80" s="8">
        <f t="shared" si="28"/>
        <v>1100000011</v>
      </c>
      <c r="F80" s="8">
        <f>COUNTIF(Respostas!$DD$2:$DD$87,D80*1)</f>
        <v>6</v>
      </c>
      <c r="G80" s="8">
        <f>COUNTIF(Respostas!$DD$2:$DD$87,E80*1)</f>
        <v>2</v>
      </c>
      <c r="H80" s="8">
        <f>COUNTIF(Respostas!$DD$2:$DD$87,D80*2)</f>
        <v>0</v>
      </c>
      <c r="I80" s="8">
        <f>COUNTIF(Respostas!$DD$2:$DD$87,E80*2)</f>
        <v>0</v>
      </c>
      <c r="J80" s="8">
        <f>COUNTIF(Respostas!$DD$2:$DD$87,D80*3)</f>
        <v>0</v>
      </c>
      <c r="K80" s="8">
        <f>COUNTIF(Respostas!$DD$2:$DD$87,E80*3)</f>
        <v>1</v>
      </c>
      <c r="L80" s="8">
        <f>COUNTIF(Respostas!$DD$2:$DD$87,D80*4)</f>
        <v>1</v>
      </c>
      <c r="M80" s="8">
        <f>COUNTIF(Respostas!$DD$2:$DD$87,E80*4)</f>
        <v>1</v>
      </c>
      <c r="N80" s="8">
        <f>COUNTIF(Respostas!$DD$2:$DD$87,D80*5)</f>
        <v>1</v>
      </c>
      <c r="O80" s="8">
        <f>COUNTIF(Respostas!$DD$2:$DD$87,E80*5)</f>
        <v>1</v>
      </c>
      <c r="P80" s="8">
        <f t="shared" si="29"/>
        <v>2</v>
      </c>
      <c r="Q80" s="8">
        <f t="shared" si="30"/>
        <v>3</v>
      </c>
      <c r="R80" s="28">
        <f t="shared" si="31"/>
        <v>4.5</v>
      </c>
      <c r="S80" s="28">
        <f t="shared" si="32"/>
        <v>4</v>
      </c>
    </row>
    <row r="81" spans="2:20" x14ac:dyDescent="0.25">
      <c r="F81" s="14">
        <f>SUM(F74:F80)</f>
        <v>31</v>
      </c>
      <c r="G81" s="14">
        <f t="shared" ref="G81" si="33">SUM(G74:G80)</f>
        <v>31</v>
      </c>
      <c r="H81" s="14">
        <f t="shared" ref="H81" si="34">SUM(H74:H80)</f>
        <v>2</v>
      </c>
      <c r="I81" s="14">
        <f t="shared" ref="I81" si="35">SUM(I74:I80)</f>
        <v>1</v>
      </c>
      <c r="J81" s="14">
        <f t="shared" ref="J81" si="36">SUM(J74:J80)</f>
        <v>1</v>
      </c>
      <c r="K81" s="14">
        <f t="shared" ref="K81" si="37">SUM(K74:K80)</f>
        <v>3</v>
      </c>
      <c r="L81" s="14">
        <f t="shared" ref="L81" si="38">SUM(L74:L80)</f>
        <v>5</v>
      </c>
      <c r="M81" s="14">
        <f t="shared" ref="M81" si="39">SUM(M74:M80)</f>
        <v>1</v>
      </c>
      <c r="N81" s="14">
        <f t="shared" ref="N81" si="40">SUM(N74:N80)</f>
        <v>7</v>
      </c>
      <c r="O81" s="14">
        <f t="shared" ref="O81:Q81" si="41">SUM(O74:O80)</f>
        <v>4</v>
      </c>
      <c r="P81" s="14">
        <f t="shared" si="41"/>
        <v>15</v>
      </c>
      <c r="Q81" s="14">
        <f t="shared" si="41"/>
        <v>9</v>
      </c>
      <c r="R81" s="37">
        <f>AVERAGE(R74:R80)</f>
        <v>3.4142857142857141</v>
      </c>
      <c r="S81" s="37">
        <f>AVERAGE(S74:S80)</f>
        <v>2.7857142857142856</v>
      </c>
      <c r="T81" s="27">
        <f>SUM(F81:O81)</f>
        <v>86</v>
      </c>
    </row>
    <row r="83" spans="2:20" x14ac:dyDescent="0.25">
      <c r="B83" s="44" t="s">
        <v>89</v>
      </c>
      <c r="C83" s="45" t="s">
        <v>153</v>
      </c>
      <c r="D83" s="46"/>
      <c r="E83" s="46"/>
      <c r="F83" s="41" t="s">
        <v>75</v>
      </c>
      <c r="G83" s="41"/>
      <c r="H83" s="41" t="s">
        <v>80</v>
      </c>
      <c r="I83" s="41"/>
      <c r="J83" s="41" t="s">
        <v>74</v>
      </c>
      <c r="K83" s="41"/>
      <c r="L83" s="41" t="s">
        <v>73</v>
      </c>
      <c r="M83" s="41"/>
      <c r="N83" s="41" t="s">
        <v>102</v>
      </c>
      <c r="O83" s="41"/>
      <c r="P83" s="41" t="s">
        <v>123</v>
      </c>
      <c r="Q83" s="41"/>
      <c r="R83" s="41" t="s">
        <v>124</v>
      </c>
      <c r="S83" s="41"/>
    </row>
    <row r="84" spans="2:20" x14ac:dyDescent="0.25">
      <c r="B84" s="44"/>
      <c r="C84" s="45"/>
      <c r="D84" s="46"/>
      <c r="E84" s="46"/>
      <c r="F84" s="11" t="s">
        <v>91</v>
      </c>
      <c r="G84" s="11" t="s">
        <v>92</v>
      </c>
      <c r="H84" s="11" t="s">
        <v>91</v>
      </c>
      <c r="I84" s="11" t="s">
        <v>92</v>
      </c>
      <c r="J84" s="11" t="s">
        <v>91</v>
      </c>
      <c r="K84" s="11" t="s">
        <v>92</v>
      </c>
      <c r="L84" s="11" t="s">
        <v>91</v>
      </c>
      <c r="M84" s="11" t="s">
        <v>92</v>
      </c>
      <c r="N84" s="11" t="s">
        <v>91</v>
      </c>
      <c r="O84" s="11" t="s">
        <v>92</v>
      </c>
      <c r="P84" s="11" t="s">
        <v>91</v>
      </c>
      <c r="Q84" s="11" t="s">
        <v>92</v>
      </c>
      <c r="R84" s="11" t="s">
        <v>91</v>
      </c>
      <c r="S84" s="11" t="s">
        <v>92</v>
      </c>
    </row>
    <row r="85" spans="2:20" x14ac:dyDescent="0.25">
      <c r="B85" s="8">
        <v>1</v>
      </c>
      <c r="C85" s="12" t="s">
        <v>84</v>
      </c>
      <c r="D85" s="8">
        <v>1</v>
      </c>
      <c r="E85" s="8">
        <f>D85*11</f>
        <v>11</v>
      </c>
      <c r="F85" s="8">
        <f>COUNTIF(Respostas!$DF$2:$DF$87,D85*1)</f>
        <v>5</v>
      </c>
      <c r="G85" s="8">
        <f>COUNTIF(Respostas!$DF$2:$DF$87,E85*1)</f>
        <v>3</v>
      </c>
      <c r="H85" s="8">
        <f>COUNTIF(Respostas!$DF$2:$DF$87,D85*2)</f>
        <v>1</v>
      </c>
      <c r="I85" s="8">
        <f>COUNTIF(Respostas!$DF$2:$DF$87,E85*2)</f>
        <v>0</v>
      </c>
      <c r="J85" s="8">
        <f>COUNTIF(Respostas!$DF$2:$DF$87,D85*3)</f>
        <v>0</v>
      </c>
      <c r="K85" s="8">
        <f>COUNTIF(Respostas!$DF$2:$DF$87,E85*3)</f>
        <v>1</v>
      </c>
      <c r="L85" s="8">
        <f>COUNTIF(Respostas!$DF$2:$DF$87,D85*4)</f>
        <v>0</v>
      </c>
      <c r="M85" s="8">
        <f>COUNTIF(Respostas!$DF$2:$DF$87,E85*4)</f>
        <v>0</v>
      </c>
      <c r="N85" s="8">
        <f>COUNTIF(Respostas!$DF$2:$DF$87,D85*5)</f>
        <v>0</v>
      </c>
      <c r="O85" s="8">
        <f>COUNTIF(Respostas!$DF$2:$DF$87,E85*5)</f>
        <v>0</v>
      </c>
      <c r="P85" s="8">
        <f>H85+J85+L85+N85</f>
        <v>1</v>
      </c>
      <c r="Q85" s="8">
        <f>I85+K85+M85+O85</f>
        <v>1</v>
      </c>
      <c r="R85" s="28">
        <f>IFERROR(((H85*2)+(J85*3)+(L85*4)+(N85*5))/P85,0)</f>
        <v>2</v>
      </c>
      <c r="S85" s="28">
        <f>IFERROR(((I85*2)+(K85*3)+(M85*4)+(O85*5))/Q85,0)</f>
        <v>3</v>
      </c>
    </row>
    <row r="86" spans="2:20" x14ac:dyDescent="0.25">
      <c r="B86" s="8">
        <v>2</v>
      </c>
      <c r="C86" s="9" t="s">
        <v>83</v>
      </c>
      <c r="D86" s="18">
        <v>101</v>
      </c>
      <c r="E86" s="8">
        <f t="shared" ref="E86:E91" si="42">D86*11</f>
        <v>1111</v>
      </c>
      <c r="F86" s="8">
        <f>COUNTIF(Respostas!$DF$2:$DF$87,D86*1)</f>
        <v>2</v>
      </c>
      <c r="G86" s="8">
        <f>COUNTIF(Respostas!$DF$2:$DF$87,E86*1)</f>
        <v>2</v>
      </c>
      <c r="H86" s="8">
        <f>COUNTIF(Respostas!$DF$2:$DF$87,D86*2)</f>
        <v>0</v>
      </c>
      <c r="I86" s="8">
        <f>COUNTIF(Respostas!$DF$2:$DF$87,E86*2)</f>
        <v>0</v>
      </c>
      <c r="J86" s="8">
        <f>COUNTIF(Respostas!$DF$2:$DF$87,D86*3)</f>
        <v>0</v>
      </c>
      <c r="K86" s="8">
        <f>COUNTIF(Respostas!$DF$2:$DF$87,E86*3)</f>
        <v>0</v>
      </c>
      <c r="L86" s="8">
        <f>COUNTIF(Respostas!$DF$2:$DF$87,D86*4)</f>
        <v>0</v>
      </c>
      <c r="M86" s="8">
        <f>COUNTIF(Respostas!$DF$2:$DF$87,E86*4)</f>
        <v>0</v>
      </c>
      <c r="N86" s="8">
        <f>COUNTIF(Respostas!$DF$2:$DF$87,D86*5)</f>
        <v>1</v>
      </c>
      <c r="O86" s="8">
        <f>COUNTIF(Respostas!$DF$2:$DF$87,E86*5)</f>
        <v>0</v>
      </c>
      <c r="P86" s="8">
        <f t="shared" ref="P86:P91" si="43">H86+J86+L86+N86</f>
        <v>1</v>
      </c>
      <c r="Q86" s="8">
        <f t="shared" ref="Q86:Q91" si="44">I86+K86+M86+O86</f>
        <v>0</v>
      </c>
      <c r="R86" s="28">
        <f t="shared" ref="R86:R91" si="45">IFERROR(((H86*2)+(J86*3)+(L86*4)+(N86*5))/P86,0)</f>
        <v>5</v>
      </c>
      <c r="S86" s="28">
        <f t="shared" ref="S86:S91" si="46">IFERROR(((I86*2)+(K86*3)+(M86*4)+(O86*5))/Q86,0)</f>
        <v>0</v>
      </c>
    </row>
    <row r="87" spans="2:20" x14ac:dyDescent="0.25">
      <c r="B87" s="8">
        <v>3</v>
      </c>
      <c r="C87" s="9" t="s">
        <v>78</v>
      </c>
      <c r="D87" s="18">
        <v>1001</v>
      </c>
      <c r="E87" s="8">
        <f t="shared" si="42"/>
        <v>11011</v>
      </c>
      <c r="F87" s="8">
        <f>COUNTIF(Respostas!$DF$2:$DF$87,D87*1)</f>
        <v>10</v>
      </c>
      <c r="G87" s="8">
        <f>COUNTIF(Respostas!$DF$2:$DF$87,E87*1)</f>
        <v>3</v>
      </c>
      <c r="H87" s="8">
        <f>COUNTIF(Respostas!$DF$2:$DF$87,D87*2)</f>
        <v>1</v>
      </c>
      <c r="I87" s="8">
        <f>COUNTIF(Respostas!$DF$2:$DF$87,E87*2)</f>
        <v>0</v>
      </c>
      <c r="J87" s="8">
        <f>COUNTIF(Respostas!$DF$2:$DF$87,D87*3)</f>
        <v>0</v>
      </c>
      <c r="K87" s="8">
        <f>COUNTIF(Respostas!$DF$2:$DF$87,E87*3)</f>
        <v>0</v>
      </c>
      <c r="L87" s="8">
        <f>COUNTIF(Respostas!$DF$2:$DF$87,D87*4)</f>
        <v>1</v>
      </c>
      <c r="M87" s="8">
        <f>COUNTIF(Respostas!$DF$2:$DF$87,E87*4)</f>
        <v>1</v>
      </c>
      <c r="N87" s="8">
        <f>COUNTIF(Respostas!$DF$2:$DF$87,D87*5)</f>
        <v>1</v>
      </c>
      <c r="O87" s="8">
        <f>COUNTIF(Respostas!$DF$2:$DF$87,E87*5)</f>
        <v>0</v>
      </c>
      <c r="P87" s="8">
        <f t="shared" si="43"/>
        <v>3</v>
      </c>
      <c r="Q87" s="8">
        <f t="shared" si="44"/>
        <v>1</v>
      </c>
      <c r="R87" s="28">
        <f t="shared" si="45"/>
        <v>3.6666666666666665</v>
      </c>
      <c r="S87" s="28">
        <f t="shared" si="46"/>
        <v>4</v>
      </c>
    </row>
    <row r="88" spans="2:20" x14ac:dyDescent="0.25">
      <c r="B88" s="8">
        <v>4</v>
      </c>
      <c r="C88" s="9" t="s">
        <v>86</v>
      </c>
      <c r="D88" s="18">
        <v>10001</v>
      </c>
      <c r="E88" s="8">
        <f t="shared" si="42"/>
        <v>110011</v>
      </c>
      <c r="F88" s="8">
        <f>COUNTIF(Respostas!$DF$2:$DF$87,D88*1)</f>
        <v>0</v>
      </c>
      <c r="G88" s="8">
        <f>COUNTIF(Respostas!$DF$2:$DF$87,E88*1)</f>
        <v>12</v>
      </c>
      <c r="H88" s="8">
        <f>COUNTIF(Respostas!$DF$2:$DF$87,D88*2)</f>
        <v>0</v>
      </c>
      <c r="I88" s="8">
        <f>COUNTIF(Respostas!$DF$2:$DF$87,E88*2)</f>
        <v>1</v>
      </c>
      <c r="J88" s="8">
        <f>COUNTIF(Respostas!$DF$2:$DF$87,D88*3)</f>
        <v>0</v>
      </c>
      <c r="K88" s="8">
        <f>COUNTIF(Respostas!$DF$2:$DF$87,E88*3)</f>
        <v>0</v>
      </c>
      <c r="L88" s="8">
        <f>COUNTIF(Respostas!$DF$2:$DF$87,D88*4)</f>
        <v>0</v>
      </c>
      <c r="M88" s="8">
        <f>COUNTIF(Respostas!$DF$2:$DF$87,E88*4)</f>
        <v>0</v>
      </c>
      <c r="N88" s="8">
        <f>COUNTIF(Respostas!$DF$2:$DF$87,D88*5)</f>
        <v>0</v>
      </c>
      <c r="O88" s="8">
        <f>COUNTIF(Respostas!$DF$2:$DF$87,E88*5)</f>
        <v>0</v>
      </c>
      <c r="P88" s="8">
        <f t="shared" si="43"/>
        <v>0</v>
      </c>
      <c r="Q88" s="8">
        <f t="shared" si="44"/>
        <v>1</v>
      </c>
      <c r="R88" s="28">
        <f t="shared" si="45"/>
        <v>0</v>
      </c>
      <c r="S88" s="28">
        <f t="shared" si="46"/>
        <v>2</v>
      </c>
    </row>
    <row r="89" spans="2:20" x14ac:dyDescent="0.25">
      <c r="B89" s="8">
        <v>5</v>
      </c>
      <c r="C89" s="17" t="s">
        <v>68</v>
      </c>
      <c r="D89" s="19">
        <v>100001</v>
      </c>
      <c r="E89" s="8">
        <f t="shared" si="42"/>
        <v>1100011</v>
      </c>
      <c r="F89" s="8">
        <f>COUNTIF(Respostas!$DF$2:$DF$87,D89*1)</f>
        <v>5</v>
      </c>
      <c r="G89" s="8">
        <f>COUNTIF(Respostas!$DF$2:$DF$87,E89*1)</f>
        <v>5</v>
      </c>
      <c r="H89" s="8">
        <f>COUNTIF(Respostas!$DF$2:$DF$87,D89*2)</f>
        <v>0</v>
      </c>
      <c r="I89" s="8">
        <f>COUNTIF(Respostas!$DF$2:$DF$87,E89*2)</f>
        <v>0</v>
      </c>
      <c r="J89" s="8">
        <f>COUNTIF(Respostas!$DF$2:$DF$87,D89*3)</f>
        <v>1</v>
      </c>
      <c r="K89" s="8">
        <f>COUNTIF(Respostas!$DF$2:$DF$87,E89*3)</f>
        <v>0</v>
      </c>
      <c r="L89" s="8">
        <f>COUNTIF(Respostas!$DF$2:$DF$87,D89*4)</f>
        <v>1</v>
      </c>
      <c r="M89" s="8">
        <f>COUNTIF(Respostas!$DF$2:$DF$87,E89*4)</f>
        <v>0</v>
      </c>
      <c r="N89" s="8">
        <f>COUNTIF(Respostas!$DF$2:$DF$87,D89*5)</f>
        <v>2</v>
      </c>
      <c r="O89" s="8">
        <f>COUNTIF(Respostas!$DF$2:$DF$87,E89*5)</f>
        <v>2</v>
      </c>
      <c r="P89" s="8">
        <f t="shared" si="43"/>
        <v>4</v>
      </c>
      <c r="Q89" s="8">
        <f t="shared" si="44"/>
        <v>2</v>
      </c>
      <c r="R89" s="28">
        <f t="shared" si="45"/>
        <v>4.25</v>
      </c>
      <c r="S89" s="28">
        <f t="shared" si="46"/>
        <v>5</v>
      </c>
    </row>
    <row r="90" spans="2:20" x14ac:dyDescent="0.25">
      <c r="B90" s="8">
        <v>6</v>
      </c>
      <c r="C90" s="9" t="s">
        <v>81</v>
      </c>
      <c r="D90" s="18">
        <v>1000001</v>
      </c>
      <c r="E90" s="8">
        <f t="shared" si="42"/>
        <v>11000011</v>
      </c>
      <c r="F90" s="8">
        <f>COUNTIF(Respostas!$DF$2:$DF$87,D90*1)</f>
        <v>5</v>
      </c>
      <c r="G90" s="8">
        <f>COUNTIF(Respostas!$DF$2:$DF$87,E90*1)</f>
        <v>5</v>
      </c>
      <c r="H90" s="8">
        <f>COUNTIF(Respostas!$DF$2:$DF$87,D90*2)</f>
        <v>0</v>
      </c>
      <c r="I90" s="8">
        <f>COUNTIF(Respostas!$DF$2:$DF$87,E90*2)</f>
        <v>0</v>
      </c>
      <c r="J90" s="8">
        <f>COUNTIF(Respostas!$DF$2:$DF$87,D90*3)</f>
        <v>0</v>
      </c>
      <c r="K90" s="8">
        <f>COUNTIF(Respostas!$DF$2:$DF$87,E90*3)</f>
        <v>0</v>
      </c>
      <c r="L90" s="8">
        <f>COUNTIF(Respostas!$DF$2:$DF$87,D90*4)</f>
        <v>2</v>
      </c>
      <c r="M90" s="8">
        <f>COUNTIF(Respostas!$DF$2:$DF$87,E90*4)</f>
        <v>0</v>
      </c>
      <c r="N90" s="8">
        <f>COUNTIF(Respostas!$DF$2:$DF$87,D90*5)</f>
        <v>0</v>
      </c>
      <c r="O90" s="8">
        <f>COUNTIF(Respostas!$DF$2:$DF$87,E90*5)</f>
        <v>0</v>
      </c>
      <c r="P90" s="8">
        <f t="shared" si="43"/>
        <v>2</v>
      </c>
      <c r="Q90" s="8">
        <f t="shared" si="44"/>
        <v>0</v>
      </c>
      <c r="R90" s="28">
        <f t="shared" si="45"/>
        <v>4</v>
      </c>
      <c r="S90" s="28">
        <f t="shared" si="46"/>
        <v>0</v>
      </c>
    </row>
    <row r="91" spans="2:20" x14ac:dyDescent="0.25">
      <c r="B91" s="8">
        <v>7</v>
      </c>
      <c r="C91" s="9" t="s">
        <v>82</v>
      </c>
      <c r="D91" s="18">
        <v>100000001</v>
      </c>
      <c r="E91" s="8">
        <f t="shared" si="42"/>
        <v>1100000011</v>
      </c>
      <c r="F91" s="8">
        <f>COUNTIF(Respostas!$DF$2:$DF$87,D91*1)</f>
        <v>6</v>
      </c>
      <c r="G91" s="8">
        <f>COUNTIF(Respostas!$DF$2:$DF$87,E91*1)</f>
        <v>3</v>
      </c>
      <c r="H91" s="8">
        <f>COUNTIF(Respostas!$DF$2:$DF$87,D91*2)</f>
        <v>0</v>
      </c>
      <c r="I91" s="8">
        <f>COUNTIF(Respostas!$DF$2:$DF$87,E91*2)</f>
        <v>0</v>
      </c>
      <c r="J91" s="8">
        <f>COUNTIF(Respostas!$DF$2:$DF$87,D91*3)</f>
        <v>0</v>
      </c>
      <c r="K91" s="8">
        <f>COUNTIF(Respostas!$DF$2:$DF$87,E91*3)</f>
        <v>1</v>
      </c>
      <c r="L91" s="8">
        <f>COUNTIF(Respostas!$DF$2:$DF$87,D91*4)</f>
        <v>1</v>
      </c>
      <c r="M91" s="8">
        <f>COUNTIF(Respostas!$DF$2:$DF$87,E91*4)</f>
        <v>1</v>
      </c>
      <c r="N91" s="8">
        <f>COUNTIF(Respostas!$DF$2:$DF$87,D91*5)</f>
        <v>1</v>
      </c>
      <c r="O91" s="8">
        <f>COUNTIF(Respostas!$DF$2:$DF$87,E91*5)</f>
        <v>0</v>
      </c>
      <c r="P91" s="8">
        <f t="shared" si="43"/>
        <v>2</v>
      </c>
      <c r="Q91" s="8">
        <f t="shared" si="44"/>
        <v>2</v>
      </c>
      <c r="R91" s="28">
        <f t="shared" si="45"/>
        <v>4.5</v>
      </c>
      <c r="S91" s="28">
        <f t="shared" si="46"/>
        <v>3.5</v>
      </c>
    </row>
    <row r="92" spans="2:20" x14ac:dyDescent="0.25">
      <c r="F92" s="14">
        <f>SUM(F85:F91)</f>
        <v>33</v>
      </c>
      <c r="G92" s="14">
        <f t="shared" ref="G92" si="47">SUM(G85:G91)</f>
        <v>33</v>
      </c>
      <c r="H92" s="14">
        <f t="shared" ref="H92" si="48">SUM(H85:H91)</f>
        <v>2</v>
      </c>
      <c r="I92" s="14">
        <f t="shared" ref="I92" si="49">SUM(I85:I91)</f>
        <v>1</v>
      </c>
      <c r="J92" s="14">
        <f t="shared" ref="J92" si="50">SUM(J85:J91)</f>
        <v>1</v>
      </c>
      <c r="K92" s="14">
        <f t="shared" ref="K92" si="51">SUM(K85:K91)</f>
        <v>2</v>
      </c>
      <c r="L92" s="14">
        <f t="shared" ref="L92" si="52">SUM(L85:L91)</f>
        <v>5</v>
      </c>
      <c r="M92" s="14">
        <f t="shared" ref="M92" si="53">SUM(M85:M91)</f>
        <v>2</v>
      </c>
      <c r="N92" s="14">
        <f t="shared" ref="N92" si="54">SUM(N85:N91)</f>
        <v>5</v>
      </c>
      <c r="O92" s="14">
        <f t="shared" ref="O92:Q92" si="55">SUM(O85:O91)</f>
        <v>2</v>
      </c>
      <c r="P92" s="14">
        <f t="shared" si="55"/>
        <v>13</v>
      </c>
      <c r="Q92" s="14">
        <f t="shared" si="55"/>
        <v>7</v>
      </c>
      <c r="R92" s="37">
        <f>AVERAGE(R85:R91)</f>
        <v>3.3452380952380949</v>
      </c>
      <c r="S92" s="37">
        <f>AVERAGE(S85:S91)</f>
        <v>2.5</v>
      </c>
      <c r="T92" s="27">
        <f>SUM(F92:O92)</f>
        <v>86</v>
      </c>
    </row>
    <row r="94" spans="2:20" x14ac:dyDescent="0.25">
      <c r="B94" s="44" t="s">
        <v>89</v>
      </c>
      <c r="C94" s="45" t="s">
        <v>154</v>
      </c>
      <c r="D94" s="46"/>
      <c r="E94" s="46"/>
      <c r="F94" s="41" t="s">
        <v>75</v>
      </c>
      <c r="G94" s="41"/>
      <c r="H94" s="41" t="s">
        <v>80</v>
      </c>
      <c r="I94" s="41"/>
      <c r="J94" s="41" t="s">
        <v>74</v>
      </c>
      <c r="K94" s="41"/>
      <c r="L94" s="41" t="s">
        <v>73</v>
      </c>
      <c r="M94" s="41"/>
      <c r="N94" s="41" t="s">
        <v>102</v>
      </c>
      <c r="O94" s="41"/>
      <c r="P94" s="41" t="s">
        <v>123</v>
      </c>
      <c r="Q94" s="41"/>
      <c r="R94" s="41" t="s">
        <v>124</v>
      </c>
      <c r="S94" s="41"/>
    </row>
    <row r="95" spans="2:20" x14ac:dyDescent="0.25">
      <c r="B95" s="44"/>
      <c r="C95" s="45"/>
      <c r="D95" s="46"/>
      <c r="E95" s="46"/>
      <c r="F95" s="11" t="s">
        <v>91</v>
      </c>
      <c r="G95" s="11" t="s">
        <v>92</v>
      </c>
      <c r="H95" s="11" t="s">
        <v>91</v>
      </c>
      <c r="I95" s="11" t="s">
        <v>92</v>
      </c>
      <c r="J95" s="11" t="s">
        <v>91</v>
      </c>
      <c r="K95" s="11" t="s">
        <v>92</v>
      </c>
      <c r="L95" s="11" t="s">
        <v>91</v>
      </c>
      <c r="M95" s="11" t="s">
        <v>92</v>
      </c>
      <c r="N95" s="11" t="s">
        <v>91</v>
      </c>
      <c r="O95" s="11" t="s">
        <v>92</v>
      </c>
      <c r="P95" s="11" t="s">
        <v>91</v>
      </c>
      <c r="Q95" s="11" t="s">
        <v>92</v>
      </c>
      <c r="R95" s="11" t="s">
        <v>91</v>
      </c>
      <c r="S95" s="11" t="s">
        <v>92</v>
      </c>
    </row>
    <row r="96" spans="2:20" x14ac:dyDescent="0.25">
      <c r="B96" s="8">
        <v>1</v>
      </c>
      <c r="C96" s="12" t="s">
        <v>84</v>
      </c>
      <c r="D96" s="8">
        <v>1</v>
      </c>
      <c r="E96" s="8">
        <f>D96*11</f>
        <v>11</v>
      </c>
      <c r="F96" s="8">
        <f>COUNTIF(Respostas!$DH$2:$DH$87,D96*1)</f>
        <v>4</v>
      </c>
      <c r="G96" s="8">
        <f>COUNTIF(Respostas!$DH$2:$DH$87,E96*1)</f>
        <v>3</v>
      </c>
      <c r="H96" s="8">
        <f>COUNTIF(Respostas!$DH$2:$DH$87,D96*2)</f>
        <v>1</v>
      </c>
      <c r="I96" s="8">
        <f>COUNTIF(Respostas!$DH$2:$DH$87,E96*2)</f>
        <v>0</v>
      </c>
      <c r="J96" s="8">
        <f>COUNTIF(Respostas!$DH$2:$DH$87,D96*3)</f>
        <v>0</v>
      </c>
      <c r="K96" s="8">
        <f>COUNTIF(Respostas!$DH$2:$DH$87,E96*3)</f>
        <v>1</v>
      </c>
      <c r="L96" s="8">
        <f>COUNTIF(Respostas!$DH$2:$DH$87,D96*4)</f>
        <v>0</v>
      </c>
      <c r="M96" s="8">
        <f>COUNTIF(Respostas!$DH$2:$DH$87,E96*4)</f>
        <v>0</v>
      </c>
      <c r="N96" s="8">
        <f>COUNTIF(Respostas!$DH$2:$DH$87,D96*5)</f>
        <v>1</v>
      </c>
      <c r="O96" s="8">
        <f>COUNTIF(Respostas!$DH$2:$DH$87,E96*5)</f>
        <v>0</v>
      </c>
      <c r="P96" s="8">
        <f>H96+J96+L96+N96</f>
        <v>2</v>
      </c>
      <c r="Q96" s="8">
        <f>I96+K96+M96+O96</f>
        <v>1</v>
      </c>
      <c r="R96" s="28">
        <f>IFERROR(((H96*2)+(J96*3)+(L96*4)+(N96*5))/P96,0)</f>
        <v>3.5</v>
      </c>
      <c r="S96" s="28">
        <f>IFERROR(((I96*2)+(K96*3)+(M96*4)+(O96*5))/Q96,0)</f>
        <v>3</v>
      </c>
    </row>
    <row r="97" spans="2:20" x14ac:dyDescent="0.25">
      <c r="B97" s="8">
        <v>2</v>
      </c>
      <c r="C97" s="9" t="s">
        <v>83</v>
      </c>
      <c r="D97" s="18">
        <v>101</v>
      </c>
      <c r="E97" s="8">
        <f t="shared" ref="E97:E102" si="56">D97*11</f>
        <v>1111</v>
      </c>
      <c r="F97" s="8">
        <f>COUNTIF(Respostas!$DH$2:$DH$87,D97*1)</f>
        <v>2</v>
      </c>
      <c r="G97" s="8">
        <f>COUNTIF(Respostas!$DH$2:$DH$87,E97*1)</f>
        <v>2</v>
      </c>
      <c r="H97" s="8">
        <f>COUNTIF(Respostas!$DH$2:$DH$87,D97*2)</f>
        <v>0</v>
      </c>
      <c r="I97" s="8">
        <f>COUNTIF(Respostas!$DH$2:$DH$87,E97*2)</f>
        <v>0</v>
      </c>
      <c r="J97" s="8">
        <f>COUNTIF(Respostas!$DH$2:$DH$87,D97*3)</f>
        <v>0</v>
      </c>
      <c r="K97" s="8">
        <f>COUNTIF(Respostas!$DH$2:$DH$87,E97*3)</f>
        <v>0</v>
      </c>
      <c r="L97" s="8">
        <f>COUNTIF(Respostas!$DH$2:$DH$87,D97*4)</f>
        <v>0</v>
      </c>
      <c r="M97" s="8">
        <f>COUNTIF(Respostas!$DH$2:$DH$87,E97*4)</f>
        <v>0</v>
      </c>
      <c r="N97" s="8">
        <f>COUNTIF(Respostas!$DH$2:$DH$87,D97*5)</f>
        <v>1</v>
      </c>
      <c r="O97" s="8">
        <f>COUNTIF(Respostas!$DH$2:$DH$87,E97*5)</f>
        <v>0</v>
      </c>
      <c r="P97" s="8">
        <f t="shared" ref="P97:P102" si="57">H97+J97+L97+N97</f>
        <v>1</v>
      </c>
      <c r="Q97" s="8">
        <f t="shared" ref="Q97:Q102" si="58">I97+K97+M97+O97</f>
        <v>0</v>
      </c>
      <c r="R97" s="28">
        <f t="shared" ref="R97:R102" si="59">IFERROR(((H97*2)+(J97*3)+(L97*4)+(N97*5))/P97,0)</f>
        <v>5</v>
      </c>
      <c r="S97" s="28">
        <f t="shared" ref="S97:S102" si="60">IFERROR(((I97*2)+(K97*3)+(M97*4)+(O97*5))/Q97,0)</f>
        <v>0</v>
      </c>
    </row>
    <row r="98" spans="2:20" x14ac:dyDescent="0.25">
      <c r="B98" s="8">
        <v>3</v>
      </c>
      <c r="C98" s="9" t="s">
        <v>78</v>
      </c>
      <c r="D98" s="18">
        <v>1001</v>
      </c>
      <c r="E98" s="8">
        <f t="shared" si="56"/>
        <v>11011</v>
      </c>
      <c r="F98" s="8">
        <f>COUNTIF(Respostas!$DH$2:$DH$87,D98*1)</f>
        <v>8</v>
      </c>
      <c r="G98" s="8">
        <f>COUNTIF(Respostas!$DH$2:$DH$87,E98*1)</f>
        <v>3</v>
      </c>
      <c r="H98" s="8">
        <f>COUNTIF(Respostas!$DH$2:$DH$87,D98*2)</f>
        <v>1</v>
      </c>
      <c r="I98" s="8">
        <f>COUNTIF(Respostas!$DH$2:$DH$87,E98*2)</f>
        <v>0</v>
      </c>
      <c r="J98" s="8">
        <f>COUNTIF(Respostas!$DH$2:$DH$87,D98*3)</f>
        <v>1</v>
      </c>
      <c r="K98" s="8">
        <f>COUNTIF(Respostas!$DH$2:$DH$87,E98*3)</f>
        <v>0</v>
      </c>
      <c r="L98" s="8">
        <f>COUNTIF(Respostas!$DH$2:$DH$87,D98*4)</f>
        <v>1</v>
      </c>
      <c r="M98" s="8">
        <f>COUNTIF(Respostas!$DH$2:$DH$87,E98*4)</f>
        <v>0</v>
      </c>
      <c r="N98" s="8">
        <f>COUNTIF(Respostas!$DH$2:$DH$87,D98*5)</f>
        <v>2</v>
      </c>
      <c r="O98" s="8">
        <f>COUNTIF(Respostas!$DH$2:$DH$87,E98*5)</f>
        <v>1</v>
      </c>
      <c r="P98" s="8">
        <f t="shared" si="57"/>
        <v>5</v>
      </c>
      <c r="Q98" s="8">
        <f t="shared" si="58"/>
        <v>1</v>
      </c>
      <c r="R98" s="28">
        <f t="shared" si="59"/>
        <v>3.8</v>
      </c>
      <c r="S98" s="28">
        <f t="shared" si="60"/>
        <v>5</v>
      </c>
    </row>
    <row r="99" spans="2:20" x14ac:dyDescent="0.25">
      <c r="B99" s="8">
        <v>4</v>
      </c>
      <c r="C99" s="9" t="s">
        <v>86</v>
      </c>
      <c r="D99" s="18">
        <v>10001</v>
      </c>
      <c r="E99" s="8">
        <f t="shared" si="56"/>
        <v>110011</v>
      </c>
      <c r="F99" s="8">
        <f>COUNTIF(Respostas!$DH$2:$DH$87,D99*1)</f>
        <v>0</v>
      </c>
      <c r="G99" s="8">
        <f>COUNTIF(Respostas!$DH$2:$DH$87,E99*1)</f>
        <v>11</v>
      </c>
      <c r="H99" s="8">
        <f>COUNTIF(Respostas!$DH$2:$DH$87,D99*2)</f>
        <v>0</v>
      </c>
      <c r="I99" s="8">
        <f>COUNTIF(Respostas!$DH$2:$DH$87,E99*2)</f>
        <v>1</v>
      </c>
      <c r="J99" s="8">
        <f>COUNTIF(Respostas!$DH$2:$DH$87,D99*3)</f>
        <v>0</v>
      </c>
      <c r="K99" s="8">
        <f>COUNTIF(Respostas!$DH$2:$DH$87,E99*3)</f>
        <v>1</v>
      </c>
      <c r="L99" s="8">
        <f>COUNTIF(Respostas!$DH$2:$DH$87,D99*4)</f>
        <v>0</v>
      </c>
      <c r="M99" s="8">
        <f>COUNTIF(Respostas!$DH$2:$DH$87,E99*4)</f>
        <v>0</v>
      </c>
      <c r="N99" s="8">
        <f>COUNTIF(Respostas!$DH$2:$DH$87,D99*5)</f>
        <v>0</v>
      </c>
      <c r="O99" s="8">
        <f>COUNTIF(Respostas!$DH$2:$DH$87,E99*5)</f>
        <v>0</v>
      </c>
      <c r="P99" s="8">
        <f t="shared" si="57"/>
        <v>0</v>
      </c>
      <c r="Q99" s="8">
        <f t="shared" si="58"/>
        <v>2</v>
      </c>
      <c r="R99" s="28">
        <f t="shared" si="59"/>
        <v>0</v>
      </c>
      <c r="S99" s="28">
        <f t="shared" si="60"/>
        <v>2.5</v>
      </c>
    </row>
    <row r="100" spans="2:20" x14ac:dyDescent="0.25">
      <c r="B100" s="8">
        <v>5</v>
      </c>
      <c r="C100" s="17" t="s">
        <v>68</v>
      </c>
      <c r="D100" s="19">
        <v>100001</v>
      </c>
      <c r="E100" s="8">
        <f t="shared" si="56"/>
        <v>1100011</v>
      </c>
      <c r="F100" s="8">
        <f>COUNTIF(Respostas!$DH$2:$DH$87,D100*1)</f>
        <v>3</v>
      </c>
      <c r="G100" s="8">
        <f>COUNTIF(Respostas!$DH$2:$DH$87,E100*1)</f>
        <v>3</v>
      </c>
      <c r="H100" s="8">
        <f>COUNTIF(Respostas!$DH$2:$DH$87,D100*2)</f>
        <v>0</v>
      </c>
      <c r="I100" s="8">
        <f>COUNTIF(Respostas!$DH$2:$DH$87,E100*2)</f>
        <v>0</v>
      </c>
      <c r="J100" s="8">
        <f>COUNTIF(Respostas!$DH$2:$DH$87,D100*3)</f>
        <v>2</v>
      </c>
      <c r="K100" s="8">
        <f>COUNTIF(Respostas!$DH$2:$DH$87,E100*3)</f>
        <v>0</v>
      </c>
      <c r="L100" s="8">
        <f>COUNTIF(Respostas!$DH$2:$DH$87,D100*4)</f>
        <v>1</v>
      </c>
      <c r="M100" s="8">
        <f>COUNTIF(Respostas!$DH$2:$DH$87,E100*4)</f>
        <v>1</v>
      </c>
      <c r="N100" s="8">
        <f>COUNTIF(Respostas!$DH$2:$DH$87,D100*5)</f>
        <v>3</v>
      </c>
      <c r="O100" s="8">
        <f>COUNTIF(Respostas!$DH$2:$DH$87,E100*5)</f>
        <v>3</v>
      </c>
      <c r="P100" s="8">
        <f t="shared" si="57"/>
        <v>6</v>
      </c>
      <c r="Q100" s="8">
        <f t="shared" si="58"/>
        <v>4</v>
      </c>
      <c r="R100" s="28">
        <f t="shared" si="59"/>
        <v>4.166666666666667</v>
      </c>
      <c r="S100" s="28">
        <f t="shared" si="60"/>
        <v>4.75</v>
      </c>
    </row>
    <row r="101" spans="2:20" x14ac:dyDescent="0.25">
      <c r="B101" s="8">
        <v>6</v>
      </c>
      <c r="C101" s="9" t="s">
        <v>81</v>
      </c>
      <c r="D101" s="18">
        <v>1000001</v>
      </c>
      <c r="E101" s="8">
        <f t="shared" si="56"/>
        <v>11000011</v>
      </c>
      <c r="F101" s="8">
        <f>COUNTIF(Respostas!$DH$2:$DH$87,D101*1)</f>
        <v>4</v>
      </c>
      <c r="G101" s="8">
        <f>COUNTIF(Respostas!$DH$2:$DH$87,E101*1)</f>
        <v>5</v>
      </c>
      <c r="H101" s="8">
        <f>COUNTIF(Respostas!$DH$2:$DH$87,D101*2)</f>
        <v>0</v>
      </c>
      <c r="I101" s="8">
        <f>COUNTIF(Respostas!$DH$2:$DH$87,E101*2)</f>
        <v>0</v>
      </c>
      <c r="J101" s="8">
        <f>COUNTIF(Respostas!$DH$2:$DH$87,D101*3)</f>
        <v>0</v>
      </c>
      <c r="K101" s="8">
        <f>COUNTIF(Respostas!$DH$2:$DH$87,E101*3)</f>
        <v>0</v>
      </c>
      <c r="L101" s="8">
        <f>COUNTIF(Respostas!$DH$2:$DH$87,D101*4)</f>
        <v>3</v>
      </c>
      <c r="M101" s="8">
        <f>COUNTIF(Respostas!$DH$2:$DH$87,E101*4)</f>
        <v>0</v>
      </c>
      <c r="N101" s="8">
        <f>COUNTIF(Respostas!$DH$2:$DH$87,D101*5)</f>
        <v>0</v>
      </c>
      <c r="O101" s="8">
        <f>COUNTIF(Respostas!$DH$2:$DH$87,E101*5)</f>
        <v>0</v>
      </c>
      <c r="P101" s="8">
        <f t="shared" si="57"/>
        <v>3</v>
      </c>
      <c r="Q101" s="8">
        <f t="shared" si="58"/>
        <v>0</v>
      </c>
      <c r="R101" s="28">
        <f t="shared" si="59"/>
        <v>4</v>
      </c>
      <c r="S101" s="28">
        <f t="shared" si="60"/>
        <v>0</v>
      </c>
    </row>
    <row r="102" spans="2:20" x14ac:dyDescent="0.25">
      <c r="B102" s="8">
        <v>7</v>
      </c>
      <c r="C102" s="9" t="s">
        <v>82</v>
      </c>
      <c r="D102" s="18">
        <v>100000001</v>
      </c>
      <c r="E102" s="8">
        <f t="shared" si="56"/>
        <v>1100000011</v>
      </c>
      <c r="F102" s="8">
        <f>COUNTIF(Respostas!$DH$2:$DH$87,D102*1)</f>
        <v>4</v>
      </c>
      <c r="G102" s="8">
        <f>COUNTIF(Respostas!$DH$2:$DH$87,E102*1)</f>
        <v>4</v>
      </c>
      <c r="H102" s="8">
        <f>COUNTIF(Respostas!$DH$2:$DH$87,D102*2)</f>
        <v>0</v>
      </c>
      <c r="I102" s="8">
        <f>COUNTIF(Respostas!$DH$2:$DH$87,E102*2)</f>
        <v>0</v>
      </c>
      <c r="J102" s="8">
        <f>COUNTIF(Respostas!$DH$2:$DH$87,D102*3)</f>
        <v>0</v>
      </c>
      <c r="K102" s="8">
        <f>COUNTIF(Respostas!$DH$2:$DH$87,E102*3)</f>
        <v>0</v>
      </c>
      <c r="L102" s="8">
        <f>COUNTIF(Respostas!$DH$2:$DH$87,D102*4)</f>
        <v>2</v>
      </c>
      <c r="M102" s="8">
        <f>COUNTIF(Respostas!$DH$2:$DH$87,E102*4)</f>
        <v>1</v>
      </c>
      <c r="N102" s="8">
        <f>COUNTIF(Respostas!$DH$2:$DH$87,D102*5)</f>
        <v>2</v>
      </c>
      <c r="O102" s="8">
        <f>COUNTIF(Respostas!$DH$2:$DH$87,E102*5)</f>
        <v>0</v>
      </c>
      <c r="P102" s="8">
        <f t="shared" si="57"/>
        <v>4</v>
      </c>
      <c r="Q102" s="8">
        <f t="shared" si="58"/>
        <v>1</v>
      </c>
      <c r="R102" s="28">
        <f t="shared" si="59"/>
        <v>4.5</v>
      </c>
      <c r="S102" s="28">
        <f t="shared" si="60"/>
        <v>4</v>
      </c>
    </row>
    <row r="103" spans="2:20" x14ac:dyDescent="0.25">
      <c r="F103" s="14">
        <f>SUM(F96:F102)</f>
        <v>25</v>
      </c>
      <c r="G103" s="14">
        <f t="shared" ref="G103" si="61">SUM(G96:G102)</f>
        <v>31</v>
      </c>
      <c r="H103" s="14">
        <f t="shared" ref="H103" si="62">SUM(H96:H102)</f>
        <v>2</v>
      </c>
      <c r="I103" s="14">
        <f t="shared" ref="I103" si="63">SUM(I96:I102)</f>
        <v>1</v>
      </c>
      <c r="J103" s="14">
        <f t="shared" ref="J103" si="64">SUM(J96:J102)</f>
        <v>3</v>
      </c>
      <c r="K103" s="14">
        <f t="shared" ref="K103" si="65">SUM(K96:K102)</f>
        <v>2</v>
      </c>
      <c r="L103" s="14">
        <f t="shared" ref="L103" si="66">SUM(L96:L102)</f>
        <v>7</v>
      </c>
      <c r="M103" s="14">
        <f t="shared" ref="M103" si="67">SUM(M96:M102)</f>
        <v>2</v>
      </c>
      <c r="N103" s="14">
        <f t="shared" ref="N103" si="68">SUM(N96:N102)</f>
        <v>9</v>
      </c>
      <c r="O103" s="14">
        <f t="shared" ref="O103:Q103" si="69">SUM(O96:O102)</f>
        <v>4</v>
      </c>
      <c r="P103" s="14">
        <f t="shared" si="69"/>
        <v>21</v>
      </c>
      <c r="Q103" s="14">
        <f t="shared" si="69"/>
        <v>9</v>
      </c>
      <c r="R103" s="37">
        <f>AVERAGE(R96:R102)</f>
        <v>3.5666666666666669</v>
      </c>
      <c r="S103" s="37">
        <f>AVERAGE(S96:S102)</f>
        <v>2.75</v>
      </c>
      <c r="T103" s="27">
        <f>SUM(F103:O103)</f>
        <v>86</v>
      </c>
    </row>
  </sheetData>
  <mergeCells count="99">
    <mergeCell ref="H6:I6"/>
    <mergeCell ref="B6:B7"/>
    <mergeCell ref="C6:C7"/>
    <mergeCell ref="D6:D7"/>
    <mergeCell ref="E6:E7"/>
    <mergeCell ref="F6:G6"/>
    <mergeCell ref="B17:B18"/>
    <mergeCell ref="C17:C18"/>
    <mergeCell ref="D17:D18"/>
    <mergeCell ref="E17:E18"/>
    <mergeCell ref="F17:G17"/>
    <mergeCell ref="P17:Q17"/>
    <mergeCell ref="R17:S17"/>
    <mergeCell ref="J6:K6"/>
    <mergeCell ref="L6:M6"/>
    <mergeCell ref="N6:O6"/>
    <mergeCell ref="P6:Q6"/>
    <mergeCell ref="R6:S6"/>
    <mergeCell ref="H28:I28"/>
    <mergeCell ref="H17:I17"/>
    <mergeCell ref="J17:K17"/>
    <mergeCell ref="L17:M17"/>
    <mergeCell ref="N17:O17"/>
    <mergeCell ref="B28:B29"/>
    <mergeCell ref="C28:C29"/>
    <mergeCell ref="D28:D29"/>
    <mergeCell ref="E28:E29"/>
    <mergeCell ref="F28:G28"/>
    <mergeCell ref="B39:B40"/>
    <mergeCell ref="C39:C40"/>
    <mergeCell ref="D39:D40"/>
    <mergeCell ref="E39:E40"/>
    <mergeCell ref="F39:G39"/>
    <mergeCell ref="P39:Q39"/>
    <mergeCell ref="R39:S39"/>
    <mergeCell ref="J28:K28"/>
    <mergeCell ref="L28:M28"/>
    <mergeCell ref="N28:O28"/>
    <mergeCell ref="P28:Q28"/>
    <mergeCell ref="R28:S28"/>
    <mergeCell ref="H50:I50"/>
    <mergeCell ref="H39:I39"/>
    <mergeCell ref="J39:K39"/>
    <mergeCell ref="L39:M39"/>
    <mergeCell ref="N39:O39"/>
    <mergeCell ref="B50:B51"/>
    <mergeCell ref="C50:C51"/>
    <mergeCell ref="D50:D51"/>
    <mergeCell ref="E50:E51"/>
    <mergeCell ref="F50:G50"/>
    <mergeCell ref="B61:B62"/>
    <mergeCell ref="C61:C62"/>
    <mergeCell ref="D61:D62"/>
    <mergeCell ref="E61:E62"/>
    <mergeCell ref="F61:G61"/>
    <mergeCell ref="P61:Q61"/>
    <mergeCell ref="R61:S61"/>
    <mergeCell ref="J50:K50"/>
    <mergeCell ref="L50:M50"/>
    <mergeCell ref="N50:O50"/>
    <mergeCell ref="P50:Q50"/>
    <mergeCell ref="R50:S50"/>
    <mergeCell ref="H72:I72"/>
    <mergeCell ref="H61:I61"/>
    <mergeCell ref="J61:K61"/>
    <mergeCell ref="L61:M61"/>
    <mergeCell ref="N61:O61"/>
    <mergeCell ref="B72:B73"/>
    <mergeCell ref="C72:C73"/>
    <mergeCell ref="D72:D73"/>
    <mergeCell ref="E72:E73"/>
    <mergeCell ref="F72:G72"/>
    <mergeCell ref="B83:B84"/>
    <mergeCell ref="C83:C84"/>
    <mergeCell ref="D83:D84"/>
    <mergeCell ref="E83:E84"/>
    <mergeCell ref="F83:G83"/>
    <mergeCell ref="P83:Q83"/>
    <mergeCell ref="R83:S83"/>
    <mergeCell ref="J72:K72"/>
    <mergeCell ref="L72:M72"/>
    <mergeCell ref="N72:O72"/>
    <mergeCell ref="P72:Q72"/>
    <mergeCell ref="R72:S72"/>
    <mergeCell ref="H83:I83"/>
    <mergeCell ref="J83:K83"/>
    <mergeCell ref="L83:M83"/>
    <mergeCell ref="N83:O83"/>
    <mergeCell ref="J94:K94"/>
    <mergeCell ref="L94:M94"/>
    <mergeCell ref="N94:O94"/>
    <mergeCell ref="P94:Q94"/>
    <mergeCell ref="R94:S94"/>
    <mergeCell ref="B94:B95"/>
    <mergeCell ref="C94:C95"/>
    <mergeCell ref="D94:D95"/>
    <mergeCell ref="E94:E95"/>
    <mergeCell ref="F94:G94"/>
    <mergeCell ref="H94:I9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B2D53-E13A-4654-8F54-EF04DD61B8EB}">
  <dimension ref="B2:T147"/>
  <sheetViews>
    <sheetView workbookViewId="0">
      <selection activeCell="B4" sqref="B4"/>
    </sheetView>
  </sheetViews>
  <sheetFormatPr defaultColWidth="9.109375" defaultRowHeight="13.2" x14ac:dyDescent="0.25"/>
  <cols>
    <col min="1" max="1" width="2.6640625" style="5" customWidth="1"/>
    <col min="2" max="2" width="3.88671875" style="5" customWidth="1"/>
    <col min="3" max="3" width="63.88671875" style="5" customWidth="1"/>
    <col min="4" max="4" width="8.6640625" style="5" hidden="1" customWidth="1"/>
    <col min="5" max="5" width="6.109375" style="5" hidden="1" customWidth="1"/>
    <col min="6" max="15" width="5.6640625" style="5" customWidth="1"/>
    <col min="16" max="17" width="5.6640625" style="5" hidden="1" customWidth="1"/>
    <col min="18" max="20" width="5.6640625" style="5" customWidth="1"/>
    <col min="21" max="16384" width="9.109375" style="5"/>
  </cols>
  <sheetData>
    <row r="2" spans="2:20" x14ac:dyDescent="0.25">
      <c r="B2" s="29" t="s">
        <v>176</v>
      </c>
    </row>
    <row r="3" spans="2:20" x14ac:dyDescent="0.25">
      <c r="B3" s="31"/>
    </row>
    <row r="4" spans="2:20" x14ac:dyDescent="0.25">
      <c r="B4" s="30" t="s">
        <v>177</v>
      </c>
    </row>
    <row r="6" spans="2:20" x14ac:dyDescent="0.25">
      <c r="B6" s="44" t="s">
        <v>89</v>
      </c>
      <c r="C6" s="45" t="s">
        <v>155</v>
      </c>
      <c r="D6" s="46"/>
      <c r="E6" s="46"/>
      <c r="F6" s="41" t="s">
        <v>75</v>
      </c>
      <c r="G6" s="41"/>
      <c r="H6" s="41" t="s">
        <v>80</v>
      </c>
      <c r="I6" s="41"/>
      <c r="J6" s="41" t="s">
        <v>74</v>
      </c>
      <c r="K6" s="41"/>
      <c r="L6" s="41" t="s">
        <v>73</v>
      </c>
      <c r="M6" s="41"/>
      <c r="N6" s="41" t="s">
        <v>102</v>
      </c>
      <c r="O6" s="41"/>
      <c r="P6" s="41" t="s">
        <v>123</v>
      </c>
      <c r="Q6" s="41"/>
      <c r="R6" s="41" t="s">
        <v>124</v>
      </c>
      <c r="S6" s="41"/>
    </row>
    <row r="7" spans="2:20" ht="15.75" customHeight="1" x14ac:dyDescent="0.25">
      <c r="B7" s="44"/>
      <c r="C7" s="45"/>
      <c r="D7" s="46"/>
      <c r="E7" s="46"/>
      <c r="F7" s="11" t="s">
        <v>91</v>
      </c>
      <c r="G7" s="11" t="s">
        <v>92</v>
      </c>
      <c r="H7" s="11" t="s">
        <v>91</v>
      </c>
      <c r="I7" s="11" t="s">
        <v>92</v>
      </c>
      <c r="J7" s="11" t="s">
        <v>91</v>
      </c>
      <c r="K7" s="11" t="s">
        <v>92</v>
      </c>
      <c r="L7" s="11" t="s">
        <v>91</v>
      </c>
      <c r="M7" s="11" t="s">
        <v>92</v>
      </c>
      <c r="N7" s="11" t="s">
        <v>91</v>
      </c>
      <c r="O7" s="11" t="s">
        <v>92</v>
      </c>
      <c r="P7" s="11" t="s">
        <v>91</v>
      </c>
      <c r="Q7" s="11" t="s">
        <v>92</v>
      </c>
      <c r="R7" s="11" t="s">
        <v>91</v>
      </c>
      <c r="S7" s="11" t="s">
        <v>92</v>
      </c>
    </row>
    <row r="8" spans="2:20" x14ac:dyDescent="0.25">
      <c r="B8" s="8">
        <v>1</v>
      </c>
      <c r="C8" s="12" t="s">
        <v>84</v>
      </c>
      <c r="D8" s="8">
        <v>1</v>
      </c>
      <c r="E8" s="8">
        <f>D8*11</f>
        <v>11</v>
      </c>
      <c r="F8" s="8">
        <f>COUNTIF(Respostas!$DJ$2:$DJ$87,D8*1)</f>
        <v>0</v>
      </c>
      <c r="G8" s="8">
        <f>COUNTIF(Respostas!$DJ$2:$DJ$87,E8*1)</f>
        <v>0</v>
      </c>
      <c r="H8" s="8">
        <f>COUNTIF(Respostas!$DJ$2:$DJ$87,D8*2)</f>
        <v>0</v>
      </c>
      <c r="I8" s="8">
        <f>COUNTIF(Respostas!$DJ$2:$DJ$87,E8*2)</f>
        <v>0</v>
      </c>
      <c r="J8" s="8">
        <f>COUNTIF(Respostas!$DJ$2:$DJ$87,D8*3)</f>
        <v>1</v>
      </c>
      <c r="K8" s="8">
        <f>COUNTIF(Respostas!$DJ$2:$DJ$87,E8*3)</f>
        <v>1</v>
      </c>
      <c r="L8" s="8">
        <f>COUNTIF(Respostas!$DJ$2:$DJ$87,D8*4)</f>
        <v>3</v>
      </c>
      <c r="M8" s="8">
        <f>COUNTIF(Respostas!$DJ$2:$DJ$87,E8*4)</f>
        <v>2</v>
      </c>
      <c r="N8" s="8">
        <f>COUNTIF(Respostas!$DJ$2:$DJ$87,D8*5)</f>
        <v>2</v>
      </c>
      <c r="O8" s="8">
        <f>COUNTIF(Respostas!$DJ$2:$DJ$87,E8*5)</f>
        <v>1</v>
      </c>
      <c r="P8" s="8">
        <f>F8+H8+J8+L8+N8</f>
        <v>6</v>
      </c>
      <c r="Q8" s="8">
        <f>G8+I8+K8+M8+O8</f>
        <v>4</v>
      </c>
      <c r="R8" s="28">
        <f>IFERROR(((F8*1)+(H8*2)+(J8*3)+(L8*4)+(N8*5))/P8,0)</f>
        <v>4.166666666666667</v>
      </c>
      <c r="S8" s="28">
        <f>IFERROR(((G8*1)+(I8*2)+(K8*3)+(M8*4)+(O8*5))/Q8,0)</f>
        <v>4</v>
      </c>
    </row>
    <row r="9" spans="2:20" x14ac:dyDescent="0.25">
      <c r="B9" s="8">
        <v>2</v>
      </c>
      <c r="C9" s="9" t="s">
        <v>83</v>
      </c>
      <c r="D9" s="18">
        <v>101</v>
      </c>
      <c r="E9" s="8">
        <f t="shared" ref="E9:E14" si="0">D9*11</f>
        <v>1111</v>
      </c>
      <c r="F9" s="8">
        <f>COUNTIF(Respostas!$DJ$2:$DJ$87,D9*1)</f>
        <v>0</v>
      </c>
      <c r="G9" s="8">
        <f>COUNTIF(Respostas!$DJ$2:$DJ$87,E9*1)</f>
        <v>0</v>
      </c>
      <c r="H9" s="8">
        <f>COUNTIF(Respostas!$DJ$2:$DJ$87,D9*2)</f>
        <v>0</v>
      </c>
      <c r="I9" s="8">
        <f>COUNTIF(Respostas!$DJ$2:$DJ$87,E9*2)</f>
        <v>1</v>
      </c>
      <c r="J9" s="8">
        <f>COUNTIF(Respostas!$DJ$2:$DJ$87,D9*3)</f>
        <v>0</v>
      </c>
      <c r="K9" s="8">
        <f>COUNTIF(Respostas!$DJ$2:$DJ$87,E9*3)</f>
        <v>1</v>
      </c>
      <c r="L9" s="8">
        <f>COUNTIF(Respostas!$DJ$2:$DJ$87,D9*4)</f>
        <v>2</v>
      </c>
      <c r="M9" s="8">
        <f>COUNTIF(Respostas!$DJ$2:$DJ$87,E9*4)</f>
        <v>0</v>
      </c>
      <c r="N9" s="8">
        <f>COUNTIF(Respostas!$DJ$2:$DJ$87,D9*5)</f>
        <v>1</v>
      </c>
      <c r="O9" s="8">
        <f>COUNTIF(Respostas!$DJ$2:$DJ$87,E9*5)</f>
        <v>0</v>
      </c>
      <c r="P9" s="8">
        <f t="shared" ref="P9:Q14" si="1">F9+H9+J9+L9+N9</f>
        <v>3</v>
      </c>
      <c r="Q9" s="8">
        <f t="shared" si="1"/>
        <v>2</v>
      </c>
      <c r="R9" s="28">
        <f t="shared" ref="R9:S14" si="2">IFERROR(((F9*1)+(H9*2)+(J9*3)+(L9*4)+(N9*5))/P9,0)</f>
        <v>4.333333333333333</v>
      </c>
      <c r="S9" s="28">
        <f t="shared" si="2"/>
        <v>2.5</v>
      </c>
    </row>
    <row r="10" spans="2:20" x14ac:dyDescent="0.25">
      <c r="B10" s="8">
        <v>3</v>
      </c>
      <c r="C10" s="9" t="s">
        <v>78</v>
      </c>
      <c r="D10" s="18">
        <v>1001</v>
      </c>
      <c r="E10" s="8">
        <f t="shared" si="0"/>
        <v>11011</v>
      </c>
      <c r="F10" s="8">
        <f>COUNTIF(Respostas!$DJ$2:$DJ$87,D10*1)</f>
        <v>0</v>
      </c>
      <c r="G10" s="8">
        <f>COUNTIF(Respostas!$DJ$2:$DJ$87,E10*1)</f>
        <v>0</v>
      </c>
      <c r="H10" s="8">
        <f>COUNTIF(Respostas!$DJ$2:$DJ$87,D10*2)</f>
        <v>1</v>
      </c>
      <c r="I10" s="8">
        <f>COUNTIF(Respostas!$DJ$2:$DJ$87,E10*2)</f>
        <v>0</v>
      </c>
      <c r="J10" s="8">
        <f>COUNTIF(Respostas!$DJ$2:$DJ$87,D10*3)</f>
        <v>2</v>
      </c>
      <c r="K10" s="8">
        <f>COUNTIF(Respostas!$DJ$2:$DJ$87,E10*3)</f>
        <v>0</v>
      </c>
      <c r="L10" s="8">
        <f>COUNTIF(Respostas!$DJ$2:$DJ$87,D10*4)</f>
        <v>8</v>
      </c>
      <c r="M10" s="8">
        <f>COUNTIF(Respostas!$DJ$2:$DJ$87,E10*4)</f>
        <v>1</v>
      </c>
      <c r="N10" s="8">
        <f>COUNTIF(Respostas!$DJ$2:$DJ$87,D10*5)</f>
        <v>2</v>
      </c>
      <c r="O10" s="8">
        <f>COUNTIF(Respostas!$DJ$2:$DJ$87,E10*5)</f>
        <v>3</v>
      </c>
      <c r="P10" s="8">
        <f t="shared" si="1"/>
        <v>13</v>
      </c>
      <c r="Q10" s="8">
        <f t="shared" si="1"/>
        <v>4</v>
      </c>
      <c r="R10" s="28">
        <f t="shared" si="2"/>
        <v>3.8461538461538463</v>
      </c>
      <c r="S10" s="28">
        <f t="shared" si="2"/>
        <v>4.75</v>
      </c>
    </row>
    <row r="11" spans="2:20" x14ac:dyDescent="0.25">
      <c r="B11" s="8">
        <v>4</v>
      </c>
      <c r="C11" s="9" t="s">
        <v>86</v>
      </c>
      <c r="D11" s="18">
        <v>10001</v>
      </c>
      <c r="E11" s="8">
        <f t="shared" si="0"/>
        <v>110011</v>
      </c>
      <c r="F11" s="8">
        <f>COUNTIF(Respostas!$DJ$2:$DJ$87,D11*1)</f>
        <v>0</v>
      </c>
      <c r="G11" s="8">
        <f>COUNTIF(Respostas!$DJ$2:$DJ$87,E11*1)</f>
        <v>1</v>
      </c>
      <c r="H11" s="8">
        <f>COUNTIF(Respostas!$DJ$2:$DJ$87,D11*2)</f>
        <v>0</v>
      </c>
      <c r="I11" s="8">
        <f>COUNTIF(Respostas!$DJ$2:$DJ$87,E11*2)</f>
        <v>0</v>
      </c>
      <c r="J11" s="8">
        <f>COUNTIF(Respostas!$DJ$2:$DJ$87,D11*3)</f>
        <v>0</v>
      </c>
      <c r="K11" s="8">
        <f>COUNTIF(Respostas!$DJ$2:$DJ$87,E11*3)</f>
        <v>4</v>
      </c>
      <c r="L11" s="8">
        <f>COUNTIF(Respostas!$DJ$2:$DJ$87,D11*4)</f>
        <v>0</v>
      </c>
      <c r="M11" s="8">
        <f>COUNTIF(Respostas!$DJ$2:$DJ$87,E11*4)</f>
        <v>4</v>
      </c>
      <c r="N11" s="8">
        <f>COUNTIF(Respostas!$DJ$2:$DJ$87,D11*5)</f>
        <v>0</v>
      </c>
      <c r="O11" s="8">
        <f>COUNTIF(Respostas!$DJ$2:$DJ$87,E11*5)</f>
        <v>4</v>
      </c>
      <c r="P11" s="8">
        <f t="shared" si="1"/>
        <v>0</v>
      </c>
      <c r="Q11" s="8">
        <f t="shared" si="1"/>
        <v>13</v>
      </c>
      <c r="R11" s="28">
        <f t="shared" si="2"/>
        <v>0</v>
      </c>
      <c r="S11" s="28">
        <f t="shared" si="2"/>
        <v>3.7692307692307692</v>
      </c>
    </row>
    <row r="12" spans="2:20" x14ac:dyDescent="0.25">
      <c r="B12" s="8">
        <v>5</v>
      </c>
      <c r="C12" s="17" t="s">
        <v>68</v>
      </c>
      <c r="D12" s="19">
        <v>100001</v>
      </c>
      <c r="E12" s="8">
        <f t="shared" si="0"/>
        <v>1100011</v>
      </c>
      <c r="F12" s="8">
        <f>COUNTIF(Respostas!$DJ$2:$DJ$87,D12*1)</f>
        <v>0</v>
      </c>
      <c r="G12" s="8">
        <f>COUNTIF(Respostas!$DJ$2:$DJ$87,E12*1)</f>
        <v>1</v>
      </c>
      <c r="H12" s="8">
        <f>COUNTIF(Respostas!$DJ$2:$DJ$87,D12*2)</f>
        <v>0</v>
      </c>
      <c r="I12" s="8">
        <f>COUNTIF(Respostas!$DJ$2:$DJ$87,E12*2)</f>
        <v>1</v>
      </c>
      <c r="J12" s="8">
        <f>COUNTIF(Respostas!$DJ$2:$DJ$87,D12*3)</f>
        <v>2</v>
      </c>
      <c r="K12" s="8">
        <f>COUNTIF(Respostas!$DJ$2:$DJ$87,E12*3)</f>
        <v>0</v>
      </c>
      <c r="L12" s="8">
        <f>COUNTIF(Respostas!$DJ$2:$DJ$87,D12*4)</f>
        <v>3</v>
      </c>
      <c r="M12" s="8">
        <f>COUNTIF(Respostas!$DJ$2:$DJ$87,E12*4)</f>
        <v>3</v>
      </c>
      <c r="N12" s="8">
        <f>COUNTIF(Respostas!$DJ$2:$DJ$87,D12*5)</f>
        <v>4</v>
      </c>
      <c r="O12" s="8">
        <f>COUNTIF(Respostas!$DJ$2:$DJ$87,E12*5)</f>
        <v>2</v>
      </c>
      <c r="P12" s="8">
        <f t="shared" si="1"/>
        <v>9</v>
      </c>
      <c r="Q12" s="8">
        <f t="shared" si="1"/>
        <v>7</v>
      </c>
      <c r="R12" s="28">
        <f t="shared" si="2"/>
        <v>4.2222222222222223</v>
      </c>
      <c r="S12" s="28">
        <f t="shared" si="2"/>
        <v>3.5714285714285716</v>
      </c>
    </row>
    <row r="13" spans="2:20" x14ac:dyDescent="0.25">
      <c r="B13" s="8">
        <v>6</v>
      </c>
      <c r="C13" s="9" t="s">
        <v>81</v>
      </c>
      <c r="D13" s="18">
        <v>1000001</v>
      </c>
      <c r="E13" s="8">
        <f t="shared" si="0"/>
        <v>11000011</v>
      </c>
      <c r="F13" s="8">
        <f>COUNTIF(Respostas!$DJ$2:$DJ$87,D13*1)</f>
        <v>0</v>
      </c>
      <c r="G13" s="8">
        <f>COUNTIF(Respostas!$DJ$2:$DJ$87,E13*1)</f>
        <v>1</v>
      </c>
      <c r="H13" s="8">
        <f>COUNTIF(Respostas!$DJ$2:$DJ$87,D13*2)</f>
        <v>0</v>
      </c>
      <c r="I13" s="8">
        <f>COUNTIF(Respostas!$DJ$2:$DJ$87,E13*2)</f>
        <v>0</v>
      </c>
      <c r="J13" s="8">
        <f>COUNTIF(Respostas!$DJ$2:$DJ$87,D13*3)</f>
        <v>1</v>
      </c>
      <c r="K13" s="8">
        <f>COUNTIF(Respostas!$DJ$2:$DJ$87,E13*3)</f>
        <v>1</v>
      </c>
      <c r="L13" s="8">
        <f>COUNTIF(Respostas!$DJ$2:$DJ$87,D13*4)</f>
        <v>4</v>
      </c>
      <c r="M13" s="8">
        <f>COUNTIF(Respostas!$DJ$2:$DJ$87,E13*4)</f>
        <v>2</v>
      </c>
      <c r="N13" s="8">
        <f>COUNTIF(Respostas!$DJ$2:$DJ$87,D13*5)</f>
        <v>2</v>
      </c>
      <c r="O13" s="8">
        <f>COUNTIF(Respostas!$DJ$2:$DJ$87,E13*5)</f>
        <v>1</v>
      </c>
      <c r="P13" s="8">
        <f t="shared" si="1"/>
        <v>7</v>
      </c>
      <c r="Q13" s="8">
        <f t="shared" si="1"/>
        <v>5</v>
      </c>
      <c r="R13" s="28">
        <f t="shared" si="2"/>
        <v>4.1428571428571432</v>
      </c>
      <c r="S13" s="28">
        <f t="shared" si="2"/>
        <v>3.4</v>
      </c>
    </row>
    <row r="14" spans="2:20" x14ac:dyDescent="0.25">
      <c r="B14" s="8">
        <v>7</v>
      </c>
      <c r="C14" s="9" t="s">
        <v>82</v>
      </c>
      <c r="D14" s="18">
        <v>100000001</v>
      </c>
      <c r="E14" s="8">
        <f t="shared" si="0"/>
        <v>1100000011</v>
      </c>
      <c r="F14" s="8">
        <f>COUNTIF(Respostas!$DJ$2:$DJ$87,D14*1)</f>
        <v>0</v>
      </c>
      <c r="G14" s="8">
        <f>COUNTIF(Respostas!$DJ$2:$DJ$87,E14*1)</f>
        <v>0</v>
      </c>
      <c r="H14" s="8">
        <f>COUNTIF(Respostas!$DJ$2:$DJ$87,D14*2)</f>
        <v>1</v>
      </c>
      <c r="I14" s="8">
        <f>COUNTIF(Respostas!$DJ$2:$DJ$87,E14*2)</f>
        <v>1</v>
      </c>
      <c r="J14" s="8">
        <f>COUNTIF(Respostas!$DJ$2:$DJ$87,D14*3)</f>
        <v>0</v>
      </c>
      <c r="K14" s="8">
        <f>COUNTIF(Respostas!$DJ$2:$DJ$87,E14*3)</f>
        <v>2</v>
      </c>
      <c r="L14" s="8">
        <f>COUNTIF(Respostas!$DJ$2:$DJ$87,D14*4)</f>
        <v>4</v>
      </c>
      <c r="M14" s="8">
        <f>COUNTIF(Respostas!$DJ$2:$DJ$87,E14*4)</f>
        <v>1</v>
      </c>
      <c r="N14" s="8">
        <f>COUNTIF(Respostas!$DJ$2:$DJ$87,D14*5)</f>
        <v>3</v>
      </c>
      <c r="O14" s="8">
        <f>COUNTIF(Respostas!$DJ$2:$DJ$87,E14*5)</f>
        <v>1</v>
      </c>
      <c r="P14" s="8">
        <f t="shared" si="1"/>
        <v>8</v>
      </c>
      <c r="Q14" s="8">
        <f t="shared" si="1"/>
        <v>5</v>
      </c>
      <c r="R14" s="28">
        <f t="shared" si="2"/>
        <v>4.125</v>
      </c>
      <c r="S14" s="28">
        <f t="shared" si="2"/>
        <v>3.4</v>
      </c>
    </row>
    <row r="15" spans="2:20" x14ac:dyDescent="0.25">
      <c r="F15" s="14">
        <f>SUM(F8:F14)</f>
        <v>0</v>
      </c>
      <c r="G15" s="14">
        <f t="shared" ref="G15:Q15" si="3">SUM(G8:G14)</f>
        <v>3</v>
      </c>
      <c r="H15" s="14">
        <f t="shared" si="3"/>
        <v>2</v>
      </c>
      <c r="I15" s="14">
        <f t="shared" si="3"/>
        <v>3</v>
      </c>
      <c r="J15" s="14">
        <f t="shared" si="3"/>
        <v>6</v>
      </c>
      <c r="K15" s="14">
        <f t="shared" si="3"/>
        <v>9</v>
      </c>
      <c r="L15" s="14">
        <f t="shared" si="3"/>
        <v>24</v>
      </c>
      <c r="M15" s="14">
        <f t="shared" si="3"/>
        <v>13</v>
      </c>
      <c r="N15" s="14">
        <f t="shared" si="3"/>
        <v>14</v>
      </c>
      <c r="O15" s="14">
        <f t="shared" si="3"/>
        <v>12</v>
      </c>
      <c r="P15" s="14">
        <f t="shared" si="3"/>
        <v>46</v>
      </c>
      <c r="Q15" s="14">
        <f t="shared" si="3"/>
        <v>40</v>
      </c>
      <c r="R15" s="37">
        <f>AVERAGE(R8:R14)</f>
        <v>3.5480333158904585</v>
      </c>
      <c r="S15" s="37">
        <f>AVERAGE(S8:S14)</f>
        <v>3.62723704866562</v>
      </c>
      <c r="T15" s="27">
        <f>SUM(F15:O15)</f>
        <v>86</v>
      </c>
    </row>
    <row r="17" spans="2:20" x14ac:dyDescent="0.25">
      <c r="B17" s="44" t="s">
        <v>89</v>
      </c>
      <c r="C17" s="45" t="s">
        <v>156</v>
      </c>
      <c r="D17" s="46"/>
      <c r="E17" s="46"/>
      <c r="F17" s="41" t="s">
        <v>75</v>
      </c>
      <c r="G17" s="41"/>
      <c r="H17" s="41" t="s">
        <v>80</v>
      </c>
      <c r="I17" s="41"/>
      <c r="J17" s="41" t="s">
        <v>74</v>
      </c>
      <c r="K17" s="41"/>
      <c r="L17" s="41" t="s">
        <v>73</v>
      </c>
      <c r="M17" s="41"/>
      <c r="N17" s="41" t="s">
        <v>102</v>
      </c>
      <c r="O17" s="41"/>
      <c r="P17" s="41" t="s">
        <v>123</v>
      </c>
      <c r="Q17" s="41"/>
      <c r="R17" s="41" t="s">
        <v>124</v>
      </c>
      <c r="S17" s="41"/>
    </row>
    <row r="18" spans="2:20" x14ac:dyDescent="0.25">
      <c r="B18" s="44"/>
      <c r="C18" s="45"/>
      <c r="D18" s="46"/>
      <c r="E18" s="46"/>
      <c r="F18" s="11" t="s">
        <v>91</v>
      </c>
      <c r="G18" s="11" t="s">
        <v>92</v>
      </c>
      <c r="H18" s="11" t="s">
        <v>91</v>
      </c>
      <c r="I18" s="11" t="s">
        <v>92</v>
      </c>
      <c r="J18" s="11" t="s">
        <v>91</v>
      </c>
      <c r="K18" s="11" t="s">
        <v>92</v>
      </c>
      <c r="L18" s="11" t="s">
        <v>91</v>
      </c>
      <c r="M18" s="11" t="s">
        <v>92</v>
      </c>
      <c r="N18" s="11" t="s">
        <v>91</v>
      </c>
      <c r="O18" s="11" t="s">
        <v>92</v>
      </c>
      <c r="P18" s="11" t="s">
        <v>91</v>
      </c>
      <c r="Q18" s="11" t="s">
        <v>92</v>
      </c>
      <c r="R18" s="11" t="s">
        <v>91</v>
      </c>
      <c r="S18" s="11" t="s">
        <v>92</v>
      </c>
    </row>
    <row r="19" spans="2:20" x14ac:dyDescent="0.25">
      <c r="B19" s="8">
        <v>1</v>
      </c>
      <c r="C19" s="12" t="s">
        <v>84</v>
      </c>
      <c r="D19" s="8">
        <v>1</v>
      </c>
      <c r="E19" s="8">
        <f>D19*11</f>
        <v>11</v>
      </c>
      <c r="F19" s="8">
        <f>COUNTIF(Respostas!$DL$2:$DL$87,D19*1)</f>
        <v>0</v>
      </c>
      <c r="G19" s="8">
        <f>COUNTIF(Respostas!$DL$2:$DL$87,E19*1)</f>
        <v>0</v>
      </c>
      <c r="H19" s="8">
        <f>COUNTIF(Respostas!$DL$2:$DL$87,D19*2)</f>
        <v>0</v>
      </c>
      <c r="I19" s="8">
        <f>COUNTIF(Respostas!$DL$2:$DL$87,E19*2)</f>
        <v>0</v>
      </c>
      <c r="J19" s="8">
        <f>COUNTIF(Respostas!$DL$2:$DL$87,D19*3)</f>
        <v>0</v>
      </c>
      <c r="K19" s="8">
        <f>COUNTIF(Respostas!$DL$2:$DL$87,E19*3)</f>
        <v>1</v>
      </c>
      <c r="L19" s="8">
        <f>COUNTIF(Respostas!$DL$2:$DL$87,D19*4)</f>
        <v>3</v>
      </c>
      <c r="M19" s="8">
        <f>COUNTIF(Respostas!$DL$2:$DL$87,E19*4)</f>
        <v>2</v>
      </c>
      <c r="N19" s="8">
        <f>COUNTIF(Respostas!$DL$2:$DL$87,D19*5)</f>
        <v>3</v>
      </c>
      <c r="O19" s="8">
        <f>COUNTIF(Respostas!$DL$2:$DL$87,E19*5)</f>
        <v>1</v>
      </c>
      <c r="P19" s="8">
        <f>F19+H19+J19+L19+N19</f>
        <v>6</v>
      </c>
      <c r="Q19" s="8">
        <f>G19+I19+K19+M19+O19</f>
        <v>4</v>
      </c>
      <c r="R19" s="28">
        <f>IFERROR(((F19*1)+(H19*2)+(J19*3)+(L19*4)+(N19*5))/P19,0)</f>
        <v>4.5</v>
      </c>
      <c r="S19" s="28">
        <f>IFERROR(((G19*1)+(I19*2)+(K19*3)+(M19*4)+(O19*5))/Q19,0)</f>
        <v>4</v>
      </c>
    </row>
    <row r="20" spans="2:20" x14ac:dyDescent="0.25">
      <c r="B20" s="8">
        <v>2</v>
      </c>
      <c r="C20" s="9" t="s">
        <v>83</v>
      </c>
      <c r="D20" s="18">
        <v>101</v>
      </c>
      <c r="E20" s="8">
        <f t="shared" ref="E20:E25" si="4">D20*11</f>
        <v>1111</v>
      </c>
      <c r="F20" s="8">
        <f>COUNTIF(Respostas!$DL$2:$DL$87,D20*1)</f>
        <v>0</v>
      </c>
      <c r="G20" s="8">
        <f>COUNTIF(Respostas!$DL$2:$DL$87,E20*1)</f>
        <v>0</v>
      </c>
      <c r="H20" s="8">
        <f>COUNTIF(Respostas!$DL$2:$DL$87,D20*2)</f>
        <v>0</v>
      </c>
      <c r="I20" s="8">
        <f>COUNTIF(Respostas!$DL$2:$DL$87,E20*2)</f>
        <v>1</v>
      </c>
      <c r="J20" s="8">
        <f>COUNTIF(Respostas!$DL$2:$DL$87,D20*3)</f>
        <v>0</v>
      </c>
      <c r="K20" s="8">
        <f>COUNTIF(Respostas!$DL$2:$DL$87,E20*3)</f>
        <v>1</v>
      </c>
      <c r="L20" s="8">
        <f>COUNTIF(Respostas!$DL$2:$DL$87,D20*4)</f>
        <v>2</v>
      </c>
      <c r="M20" s="8">
        <f>COUNTIF(Respostas!$DL$2:$DL$87,E20*4)</f>
        <v>0</v>
      </c>
      <c r="N20" s="8">
        <f>COUNTIF(Respostas!$DL$2:$DL$87,D20*5)</f>
        <v>1</v>
      </c>
      <c r="O20" s="8">
        <f>COUNTIF(Respostas!$DL$2:$DL$87,E20*5)</f>
        <v>0</v>
      </c>
      <c r="P20" s="8">
        <f t="shared" ref="P20:Q25" si="5">F20+H20+J20+L20+N20</f>
        <v>3</v>
      </c>
      <c r="Q20" s="8">
        <f>G20+I20+K20+M20+O20</f>
        <v>2</v>
      </c>
      <c r="R20" s="28">
        <f t="shared" ref="R20:S25" si="6">IFERROR(((F20*1)+(H20*2)+(J20*3)+(L20*4)+(N20*5))/P20,0)</f>
        <v>4.333333333333333</v>
      </c>
      <c r="S20" s="28">
        <f>IFERROR(((G20*1)+(I20*2)+(K20*3)+(M20*4)+(O20*5))/Q20,0)</f>
        <v>2.5</v>
      </c>
    </row>
    <row r="21" spans="2:20" x14ac:dyDescent="0.25">
      <c r="B21" s="8">
        <v>3</v>
      </c>
      <c r="C21" s="9" t="s">
        <v>78</v>
      </c>
      <c r="D21" s="18">
        <v>1001</v>
      </c>
      <c r="E21" s="8">
        <f t="shared" si="4"/>
        <v>11011</v>
      </c>
      <c r="F21" s="8">
        <f>COUNTIF(Respostas!$DL$2:$DL$87,D21*1)</f>
        <v>0</v>
      </c>
      <c r="G21" s="8">
        <f>COUNTIF(Respostas!$DL$2:$DL$87,E21*1)</f>
        <v>0</v>
      </c>
      <c r="H21" s="8">
        <f>COUNTIF(Respostas!$DL$2:$DL$87,D21*2)</f>
        <v>1</v>
      </c>
      <c r="I21" s="8">
        <f>COUNTIF(Respostas!$DL$2:$DL$87,E21*2)</f>
        <v>0</v>
      </c>
      <c r="J21" s="8">
        <f>COUNTIF(Respostas!$DL$2:$DL$87,D21*3)</f>
        <v>3</v>
      </c>
      <c r="K21" s="8">
        <f>COUNTIF(Respostas!$DL$2:$DL$87,E21*3)</f>
        <v>0</v>
      </c>
      <c r="L21" s="8">
        <f>COUNTIF(Respostas!$DL$2:$DL$87,D21*4)</f>
        <v>5</v>
      </c>
      <c r="M21" s="8">
        <f>COUNTIF(Respostas!$DL$2:$DL$87,E21*4)</f>
        <v>3</v>
      </c>
      <c r="N21" s="8">
        <f>COUNTIF(Respostas!$DL$2:$DL$87,D21*5)</f>
        <v>4</v>
      </c>
      <c r="O21" s="8">
        <f>COUNTIF(Respostas!$DL$2:$DL$87,E21*5)</f>
        <v>1</v>
      </c>
      <c r="P21" s="8">
        <f t="shared" si="5"/>
        <v>13</v>
      </c>
      <c r="Q21" s="8">
        <f t="shared" si="5"/>
        <v>4</v>
      </c>
      <c r="R21" s="28">
        <f t="shared" si="6"/>
        <v>3.9230769230769229</v>
      </c>
      <c r="S21" s="28">
        <f t="shared" si="6"/>
        <v>4.25</v>
      </c>
    </row>
    <row r="22" spans="2:20" x14ac:dyDescent="0.25">
      <c r="B22" s="8">
        <v>4</v>
      </c>
      <c r="C22" s="9" t="s">
        <v>86</v>
      </c>
      <c r="D22" s="18">
        <v>10001</v>
      </c>
      <c r="E22" s="8">
        <f t="shared" si="4"/>
        <v>110011</v>
      </c>
      <c r="F22" s="8">
        <f>COUNTIF(Respostas!$DL$2:$DL$87,D22*1)</f>
        <v>0</v>
      </c>
      <c r="G22" s="8">
        <f>COUNTIF(Respostas!$DL$2:$DL$87,E22*1)</f>
        <v>1</v>
      </c>
      <c r="H22" s="8">
        <f>COUNTIF(Respostas!$DL$2:$DL$87,D22*2)</f>
        <v>0</v>
      </c>
      <c r="I22" s="8">
        <f>COUNTIF(Respostas!$DL$2:$DL$87,E22*2)</f>
        <v>0</v>
      </c>
      <c r="J22" s="8">
        <f>COUNTIF(Respostas!$DL$2:$DL$87,D22*3)</f>
        <v>0</v>
      </c>
      <c r="K22" s="8">
        <f>COUNTIF(Respostas!$DL$2:$DL$87,E22*3)</f>
        <v>5</v>
      </c>
      <c r="L22" s="8">
        <f>COUNTIF(Respostas!$DL$2:$DL$87,D22*4)</f>
        <v>0</v>
      </c>
      <c r="M22" s="8">
        <f>COUNTIF(Respostas!$DL$2:$DL$87,E22*4)</f>
        <v>3</v>
      </c>
      <c r="N22" s="8">
        <f>COUNTIF(Respostas!$DL$2:$DL$87,D22*5)</f>
        <v>0</v>
      </c>
      <c r="O22" s="8">
        <f>COUNTIF(Respostas!$DL$2:$DL$87,E22*5)</f>
        <v>4</v>
      </c>
      <c r="P22" s="8">
        <f t="shared" si="5"/>
        <v>0</v>
      </c>
      <c r="Q22" s="8">
        <f t="shared" si="5"/>
        <v>13</v>
      </c>
      <c r="R22" s="28">
        <f t="shared" si="6"/>
        <v>0</v>
      </c>
      <c r="S22" s="28">
        <f t="shared" si="6"/>
        <v>3.6923076923076925</v>
      </c>
    </row>
    <row r="23" spans="2:20" x14ac:dyDescent="0.25">
      <c r="B23" s="8">
        <v>5</v>
      </c>
      <c r="C23" s="17" t="s">
        <v>68</v>
      </c>
      <c r="D23" s="19">
        <v>100001</v>
      </c>
      <c r="E23" s="8">
        <f t="shared" si="4"/>
        <v>1100011</v>
      </c>
      <c r="F23" s="8">
        <f>COUNTIF(Respostas!$DL$2:$DL$87,D23*1)</f>
        <v>0</v>
      </c>
      <c r="G23" s="8">
        <f>COUNTIF(Respostas!$DL$2:$DL$87,E23*1)</f>
        <v>0</v>
      </c>
      <c r="H23" s="8">
        <f>COUNTIF(Respostas!$DL$2:$DL$87,D23*2)</f>
        <v>0</v>
      </c>
      <c r="I23" s="8">
        <f>COUNTIF(Respostas!$DL$2:$DL$87,E23*2)</f>
        <v>1</v>
      </c>
      <c r="J23" s="8">
        <f>COUNTIF(Respostas!$DL$2:$DL$87,D23*3)</f>
        <v>2</v>
      </c>
      <c r="K23" s="8">
        <f>COUNTIF(Respostas!$DL$2:$DL$87,E23*3)</f>
        <v>0</v>
      </c>
      <c r="L23" s="8">
        <f>COUNTIF(Respostas!$DL$2:$DL$87,D23*4)</f>
        <v>2</v>
      </c>
      <c r="M23" s="8">
        <f>COUNTIF(Respostas!$DL$2:$DL$87,E23*4)</f>
        <v>3</v>
      </c>
      <c r="N23" s="8">
        <f>COUNTIF(Respostas!$DL$2:$DL$87,D23*5)</f>
        <v>5</v>
      </c>
      <c r="O23" s="8">
        <f>COUNTIF(Respostas!$DL$2:$DL$87,E23*5)</f>
        <v>3</v>
      </c>
      <c r="P23" s="8">
        <f t="shared" si="5"/>
        <v>9</v>
      </c>
      <c r="Q23" s="8">
        <f t="shared" si="5"/>
        <v>7</v>
      </c>
      <c r="R23" s="28">
        <f t="shared" si="6"/>
        <v>4.333333333333333</v>
      </c>
      <c r="S23" s="28">
        <f t="shared" si="6"/>
        <v>4.1428571428571432</v>
      </c>
    </row>
    <row r="24" spans="2:20" x14ac:dyDescent="0.25">
      <c r="B24" s="8">
        <v>6</v>
      </c>
      <c r="C24" s="9" t="s">
        <v>81</v>
      </c>
      <c r="D24" s="18">
        <v>1000001</v>
      </c>
      <c r="E24" s="8">
        <f t="shared" si="4"/>
        <v>11000011</v>
      </c>
      <c r="F24" s="8">
        <f>COUNTIF(Respostas!$DL$2:$DL$87,D24*1)</f>
        <v>0</v>
      </c>
      <c r="G24" s="8">
        <f>COUNTIF(Respostas!$DL$2:$DL$87,E24*1)</f>
        <v>0</v>
      </c>
      <c r="H24" s="8">
        <f>COUNTIF(Respostas!$DL$2:$DL$87,D24*2)</f>
        <v>0</v>
      </c>
      <c r="I24" s="8">
        <f>COUNTIF(Respostas!$DL$2:$DL$87,E24*2)</f>
        <v>0</v>
      </c>
      <c r="J24" s="8">
        <f>COUNTIF(Respostas!$DL$2:$DL$87,D24*3)</f>
        <v>0</v>
      </c>
      <c r="K24" s="8">
        <f>COUNTIF(Respostas!$DL$2:$DL$87,E24*3)</f>
        <v>0</v>
      </c>
      <c r="L24" s="8">
        <f>COUNTIF(Respostas!$DL$2:$DL$87,D24*4)</f>
        <v>5</v>
      </c>
      <c r="M24" s="8">
        <f>COUNTIF(Respostas!$DL$2:$DL$87,E24*4)</f>
        <v>4</v>
      </c>
      <c r="N24" s="8">
        <f>COUNTIF(Respostas!$DL$2:$DL$87,D24*5)</f>
        <v>2</v>
      </c>
      <c r="O24" s="8">
        <f>COUNTIF(Respostas!$DL$2:$DL$87,E24*5)</f>
        <v>1</v>
      </c>
      <c r="P24" s="8">
        <f t="shared" si="5"/>
        <v>7</v>
      </c>
      <c r="Q24" s="8">
        <f t="shared" si="5"/>
        <v>5</v>
      </c>
      <c r="R24" s="28">
        <f t="shared" si="6"/>
        <v>4.2857142857142856</v>
      </c>
      <c r="S24" s="28">
        <f t="shared" si="6"/>
        <v>4.2</v>
      </c>
    </row>
    <row r="25" spans="2:20" x14ac:dyDescent="0.25">
      <c r="B25" s="8">
        <v>7</v>
      </c>
      <c r="C25" s="9" t="s">
        <v>82</v>
      </c>
      <c r="D25" s="18">
        <v>100000001</v>
      </c>
      <c r="E25" s="8">
        <f t="shared" si="4"/>
        <v>1100000011</v>
      </c>
      <c r="F25" s="8">
        <f>COUNTIF(Respostas!$DL$2:$DL$87,D25*1)</f>
        <v>0</v>
      </c>
      <c r="G25" s="8">
        <f>COUNTIF(Respostas!$DL$2:$DL$87,E25*1)</f>
        <v>0</v>
      </c>
      <c r="H25" s="8">
        <f>COUNTIF(Respostas!$DL$2:$DL$87,D25*2)</f>
        <v>0</v>
      </c>
      <c r="I25" s="8">
        <f>COUNTIF(Respostas!$DL$2:$DL$87,E25*2)</f>
        <v>1</v>
      </c>
      <c r="J25" s="8">
        <f>COUNTIF(Respostas!$DL$2:$DL$87,D25*3)</f>
        <v>0</v>
      </c>
      <c r="K25" s="8">
        <f>COUNTIF(Respostas!$DL$2:$DL$87,E25*3)</f>
        <v>0</v>
      </c>
      <c r="L25" s="8">
        <f>COUNTIF(Respostas!$DL$2:$DL$87,D25*4)</f>
        <v>5</v>
      </c>
      <c r="M25" s="8">
        <f>COUNTIF(Respostas!$DL$2:$DL$87,E25*4)</f>
        <v>3</v>
      </c>
      <c r="N25" s="8">
        <f>COUNTIF(Respostas!$DL$2:$DL$87,D25*5)</f>
        <v>3</v>
      </c>
      <c r="O25" s="8">
        <f>COUNTIF(Respostas!$DL$2:$DL$87,E25*5)</f>
        <v>1</v>
      </c>
      <c r="P25" s="8">
        <f t="shared" si="5"/>
        <v>8</v>
      </c>
      <c r="Q25" s="8">
        <f t="shared" si="5"/>
        <v>5</v>
      </c>
      <c r="R25" s="28">
        <f t="shared" si="6"/>
        <v>4.375</v>
      </c>
      <c r="S25" s="28">
        <f t="shared" si="6"/>
        <v>3.8</v>
      </c>
    </row>
    <row r="26" spans="2:20" x14ac:dyDescent="0.25">
      <c r="F26" s="14">
        <f>SUM(F19:F25)</f>
        <v>0</v>
      </c>
      <c r="G26" s="14">
        <f t="shared" ref="G26:Q26" si="7">SUM(G19:G25)</f>
        <v>1</v>
      </c>
      <c r="H26" s="14">
        <f t="shared" si="7"/>
        <v>1</v>
      </c>
      <c r="I26" s="14">
        <f t="shared" si="7"/>
        <v>3</v>
      </c>
      <c r="J26" s="14">
        <f t="shared" si="7"/>
        <v>5</v>
      </c>
      <c r="K26" s="14">
        <f t="shared" si="7"/>
        <v>7</v>
      </c>
      <c r="L26" s="14">
        <f t="shared" si="7"/>
        <v>22</v>
      </c>
      <c r="M26" s="14">
        <f t="shared" si="7"/>
        <v>18</v>
      </c>
      <c r="N26" s="14">
        <f t="shared" si="7"/>
        <v>18</v>
      </c>
      <c r="O26" s="14">
        <f t="shared" si="7"/>
        <v>11</v>
      </c>
      <c r="P26" s="14">
        <f t="shared" si="7"/>
        <v>46</v>
      </c>
      <c r="Q26" s="14">
        <f t="shared" si="7"/>
        <v>40</v>
      </c>
      <c r="R26" s="37">
        <f>AVERAGE(R19:R25)</f>
        <v>3.6786368393511246</v>
      </c>
      <c r="S26" s="37">
        <f>AVERAGE(S19:S25)</f>
        <v>3.7978806907378337</v>
      </c>
      <c r="T26" s="27">
        <f>SUM(F26:O26)</f>
        <v>86</v>
      </c>
    </row>
    <row r="28" spans="2:20" x14ac:dyDescent="0.25">
      <c r="B28" s="44" t="s">
        <v>89</v>
      </c>
      <c r="C28" s="45" t="s">
        <v>157</v>
      </c>
      <c r="D28" s="46"/>
      <c r="E28" s="46"/>
      <c r="F28" s="41" t="s">
        <v>75</v>
      </c>
      <c r="G28" s="41"/>
      <c r="H28" s="41" t="s">
        <v>80</v>
      </c>
      <c r="I28" s="41"/>
      <c r="J28" s="41" t="s">
        <v>74</v>
      </c>
      <c r="K28" s="41"/>
      <c r="L28" s="41" t="s">
        <v>73</v>
      </c>
      <c r="M28" s="41"/>
      <c r="N28" s="41" t="s">
        <v>102</v>
      </c>
      <c r="O28" s="41"/>
      <c r="P28" s="41" t="s">
        <v>123</v>
      </c>
      <c r="Q28" s="41"/>
      <c r="R28" s="41" t="s">
        <v>124</v>
      </c>
      <c r="S28" s="41"/>
    </row>
    <row r="29" spans="2:20" ht="15" customHeight="1" x14ac:dyDescent="0.25">
      <c r="B29" s="44"/>
      <c r="C29" s="45"/>
      <c r="D29" s="46"/>
      <c r="E29" s="46"/>
      <c r="F29" s="11" t="s">
        <v>91</v>
      </c>
      <c r="G29" s="11" t="s">
        <v>92</v>
      </c>
      <c r="H29" s="11" t="s">
        <v>91</v>
      </c>
      <c r="I29" s="11" t="s">
        <v>92</v>
      </c>
      <c r="J29" s="11" t="s">
        <v>91</v>
      </c>
      <c r="K29" s="11" t="s">
        <v>92</v>
      </c>
      <c r="L29" s="11" t="s">
        <v>91</v>
      </c>
      <c r="M29" s="11" t="s">
        <v>92</v>
      </c>
      <c r="N29" s="11" t="s">
        <v>91</v>
      </c>
      <c r="O29" s="11" t="s">
        <v>92</v>
      </c>
      <c r="P29" s="11" t="s">
        <v>91</v>
      </c>
      <c r="Q29" s="11" t="s">
        <v>92</v>
      </c>
      <c r="R29" s="11" t="s">
        <v>91</v>
      </c>
      <c r="S29" s="11" t="s">
        <v>92</v>
      </c>
    </row>
    <row r="30" spans="2:20" x14ac:dyDescent="0.25">
      <c r="B30" s="8">
        <v>1</v>
      </c>
      <c r="C30" s="12" t="s">
        <v>84</v>
      </c>
      <c r="D30" s="8">
        <v>1</v>
      </c>
      <c r="E30" s="8">
        <f>D30*11</f>
        <v>11</v>
      </c>
      <c r="F30" s="8">
        <f>COUNTIF(Respostas!$DN$2:$DN$87,D30*1)</f>
        <v>0</v>
      </c>
      <c r="G30" s="8">
        <f>COUNTIF(Respostas!$DN$2:$DN$87,E30*1)</f>
        <v>0</v>
      </c>
      <c r="H30" s="8">
        <f>COUNTIF(Respostas!$DN$2:$DN$87,D30*2)</f>
        <v>0</v>
      </c>
      <c r="I30" s="8">
        <f>COUNTIF(Respostas!$DN$2:$DN$87,E30*2)</f>
        <v>0</v>
      </c>
      <c r="J30" s="8">
        <f>COUNTIF(Respostas!$DN$2:$DN$87,D30*3)</f>
        <v>1</v>
      </c>
      <c r="K30" s="8">
        <f>COUNTIF(Respostas!$DN$2:$DN$87,E30*3)</f>
        <v>0</v>
      </c>
      <c r="L30" s="8">
        <f>COUNTIF(Respostas!$DN$2:$DN$87,D30*4)</f>
        <v>1</v>
      </c>
      <c r="M30" s="8">
        <f>COUNTIF(Respostas!$DN$2:$DN$87,E30*4)</f>
        <v>1</v>
      </c>
      <c r="N30" s="8">
        <f>COUNTIF(Respostas!$DN$2:$DN$87,D30*5)</f>
        <v>4</v>
      </c>
      <c r="O30" s="8">
        <f>COUNTIF(Respostas!$DN$2:$DN$87,E30*5)</f>
        <v>3</v>
      </c>
      <c r="P30" s="8">
        <f>F30+H30+J30+L30+N30</f>
        <v>6</v>
      </c>
      <c r="Q30" s="8">
        <f>G30+I30+K30+M30+O30</f>
        <v>4</v>
      </c>
      <c r="R30" s="28">
        <f>IFERROR(((F30*1)+(H30*2)+(J30*3)+(L30*4)+(N30*5))/P30,0)</f>
        <v>4.5</v>
      </c>
      <c r="S30" s="28">
        <f>IFERROR(((G30*1)+(I30*2)+(K30*3)+(M30*4)+(O30*5))/Q30,0)</f>
        <v>4.75</v>
      </c>
    </row>
    <row r="31" spans="2:20" x14ac:dyDescent="0.25">
      <c r="B31" s="8">
        <v>2</v>
      </c>
      <c r="C31" s="9" t="s">
        <v>83</v>
      </c>
      <c r="D31" s="18">
        <v>101</v>
      </c>
      <c r="E31" s="8">
        <f t="shared" ref="E31:E36" si="8">D31*11</f>
        <v>1111</v>
      </c>
      <c r="F31" s="8">
        <f>COUNTIF(Respostas!$DN$2:$DN$87,D31*1)</f>
        <v>0</v>
      </c>
      <c r="G31" s="8">
        <f>COUNTIF(Respostas!$DN$2:$DN$87,E31*1)</f>
        <v>0</v>
      </c>
      <c r="H31" s="8">
        <f>COUNTIF(Respostas!$DN$2:$DN$87,D31*2)</f>
        <v>0</v>
      </c>
      <c r="I31" s="8">
        <f>COUNTIF(Respostas!$DN$2:$DN$87,E31*2)</f>
        <v>0</v>
      </c>
      <c r="J31" s="8">
        <f>COUNTIF(Respostas!$DN$2:$DN$87,D31*3)</f>
        <v>0</v>
      </c>
      <c r="K31" s="8">
        <f>COUNTIF(Respostas!$DN$2:$DN$87,E31*3)</f>
        <v>1</v>
      </c>
      <c r="L31" s="8">
        <f>COUNTIF(Respostas!$DN$2:$DN$87,D31*4)</f>
        <v>0</v>
      </c>
      <c r="M31" s="8">
        <f>COUNTIF(Respostas!$DN$2:$DN$87,E31*4)</f>
        <v>1</v>
      </c>
      <c r="N31" s="8">
        <f>COUNTIF(Respostas!$DN$2:$DN$87,D31*5)</f>
        <v>3</v>
      </c>
      <c r="O31" s="8">
        <f>COUNTIF(Respostas!$DN$2:$DN$87,E31*5)</f>
        <v>0</v>
      </c>
      <c r="P31" s="8">
        <f t="shared" ref="P31:Q36" si="9">F31+H31+J31+L31+N31</f>
        <v>3</v>
      </c>
      <c r="Q31" s="8">
        <f t="shared" si="9"/>
        <v>2</v>
      </c>
      <c r="R31" s="28">
        <f t="shared" ref="R31:S36" si="10">IFERROR(((F31*1)+(H31*2)+(J31*3)+(L31*4)+(N31*5))/P31,0)</f>
        <v>5</v>
      </c>
      <c r="S31" s="28">
        <f t="shared" si="10"/>
        <v>3.5</v>
      </c>
    </row>
    <row r="32" spans="2:20" x14ac:dyDescent="0.25">
      <c r="B32" s="8">
        <v>3</v>
      </c>
      <c r="C32" s="9" t="s">
        <v>78</v>
      </c>
      <c r="D32" s="18">
        <v>1001</v>
      </c>
      <c r="E32" s="8">
        <f t="shared" si="8"/>
        <v>11011</v>
      </c>
      <c r="F32" s="8">
        <f>COUNTIF(Respostas!$DN$2:$DN$87,D32*1)</f>
        <v>0</v>
      </c>
      <c r="G32" s="8">
        <f>COUNTIF(Respostas!$DN$2:$DN$87,E32*1)</f>
        <v>0</v>
      </c>
      <c r="H32" s="8">
        <f>COUNTIF(Respostas!$DN$2:$DN$87,D32*2)</f>
        <v>0</v>
      </c>
      <c r="I32" s="8">
        <f>COUNTIF(Respostas!$DN$2:$DN$87,E32*2)</f>
        <v>0</v>
      </c>
      <c r="J32" s="8">
        <f>COUNTIF(Respostas!$DN$2:$DN$87,D32*3)</f>
        <v>1</v>
      </c>
      <c r="K32" s="8">
        <f>COUNTIF(Respostas!$DN$2:$DN$87,E32*3)</f>
        <v>0</v>
      </c>
      <c r="L32" s="8">
        <f>COUNTIF(Respostas!$DN$2:$DN$87,D32*4)</f>
        <v>2</v>
      </c>
      <c r="M32" s="8">
        <f>COUNTIF(Respostas!$DN$2:$DN$87,E32*4)</f>
        <v>0</v>
      </c>
      <c r="N32" s="8">
        <f>COUNTIF(Respostas!$DN$2:$DN$87,D32*5)</f>
        <v>10</v>
      </c>
      <c r="O32" s="8">
        <f>COUNTIF(Respostas!$DN$2:$DN$87,E32*5)</f>
        <v>4</v>
      </c>
      <c r="P32" s="8">
        <f t="shared" si="9"/>
        <v>13</v>
      </c>
      <c r="Q32" s="8">
        <f t="shared" si="9"/>
        <v>4</v>
      </c>
      <c r="R32" s="28">
        <f t="shared" si="10"/>
        <v>4.6923076923076925</v>
      </c>
      <c r="S32" s="28">
        <f t="shared" si="10"/>
        <v>5</v>
      </c>
    </row>
    <row r="33" spans="2:20" x14ac:dyDescent="0.25">
      <c r="B33" s="8">
        <v>4</v>
      </c>
      <c r="C33" s="9" t="s">
        <v>86</v>
      </c>
      <c r="D33" s="18">
        <v>10001</v>
      </c>
      <c r="E33" s="8">
        <f t="shared" si="8"/>
        <v>110011</v>
      </c>
      <c r="F33" s="8">
        <f>COUNTIF(Respostas!$DN$2:$DN$87,D33*1)</f>
        <v>0</v>
      </c>
      <c r="G33" s="8">
        <f>COUNTIF(Respostas!$DN$2:$DN$87,E33*1)</f>
        <v>0</v>
      </c>
      <c r="H33" s="8">
        <f>COUNTIF(Respostas!$DN$2:$DN$87,D33*2)</f>
        <v>0</v>
      </c>
      <c r="I33" s="8">
        <f>COUNTIF(Respostas!$DN$2:$DN$87,E33*2)</f>
        <v>0</v>
      </c>
      <c r="J33" s="8">
        <f>COUNTIF(Respostas!$DN$2:$DN$87,D33*3)</f>
        <v>0</v>
      </c>
      <c r="K33" s="8">
        <f>COUNTIF(Respostas!$DN$2:$DN$87,E33*3)</f>
        <v>0</v>
      </c>
      <c r="L33" s="8">
        <f>COUNTIF(Respostas!$DN$2:$DN$87,D33*4)</f>
        <v>0</v>
      </c>
      <c r="M33" s="8">
        <f>COUNTIF(Respostas!$DN$2:$DN$87,E33*4)</f>
        <v>2</v>
      </c>
      <c r="N33" s="8">
        <f>COUNTIF(Respostas!$DN$2:$DN$87,D33*5)</f>
        <v>0</v>
      </c>
      <c r="O33" s="8">
        <f>COUNTIF(Respostas!$DN$2:$DN$87,E33*5)</f>
        <v>11</v>
      </c>
      <c r="P33" s="8">
        <f t="shared" si="9"/>
        <v>0</v>
      </c>
      <c r="Q33" s="8">
        <f t="shared" si="9"/>
        <v>13</v>
      </c>
      <c r="R33" s="28">
        <f t="shared" si="10"/>
        <v>0</v>
      </c>
      <c r="S33" s="28">
        <f t="shared" si="10"/>
        <v>4.8461538461538458</v>
      </c>
    </row>
    <row r="34" spans="2:20" x14ac:dyDescent="0.25">
      <c r="B34" s="8">
        <v>5</v>
      </c>
      <c r="C34" s="17" t="s">
        <v>68</v>
      </c>
      <c r="D34" s="19">
        <v>100001</v>
      </c>
      <c r="E34" s="8">
        <f t="shared" si="8"/>
        <v>1100011</v>
      </c>
      <c r="F34" s="8">
        <f>COUNTIF(Respostas!$DN$2:$DN$87,D34*1)</f>
        <v>0</v>
      </c>
      <c r="G34" s="8">
        <f>COUNTIF(Respostas!$DN$2:$DN$87,E34*1)</f>
        <v>0</v>
      </c>
      <c r="H34" s="8">
        <f>COUNTIF(Respostas!$DN$2:$DN$87,D34*2)</f>
        <v>0</v>
      </c>
      <c r="I34" s="8">
        <f>COUNTIF(Respostas!$DN$2:$DN$87,E34*2)</f>
        <v>0</v>
      </c>
      <c r="J34" s="8">
        <f>COUNTIF(Respostas!$DN$2:$DN$87,D34*3)</f>
        <v>0</v>
      </c>
      <c r="K34" s="8">
        <f>COUNTIF(Respostas!$DN$2:$DN$87,E34*3)</f>
        <v>0</v>
      </c>
      <c r="L34" s="8">
        <f>COUNTIF(Respostas!$DN$2:$DN$87,D34*4)</f>
        <v>3</v>
      </c>
      <c r="M34" s="8">
        <f>COUNTIF(Respostas!$DN$2:$DN$87,E34*4)</f>
        <v>3</v>
      </c>
      <c r="N34" s="8">
        <f>COUNTIF(Respostas!$DN$2:$DN$87,D34*5)</f>
        <v>6</v>
      </c>
      <c r="O34" s="8">
        <f>COUNTIF(Respostas!$DN$2:$DN$87,E34*5)</f>
        <v>4</v>
      </c>
      <c r="P34" s="8">
        <f t="shared" si="9"/>
        <v>9</v>
      </c>
      <c r="Q34" s="8">
        <f t="shared" si="9"/>
        <v>7</v>
      </c>
      <c r="R34" s="28">
        <f t="shared" si="10"/>
        <v>4.666666666666667</v>
      </c>
      <c r="S34" s="28">
        <f t="shared" si="10"/>
        <v>4.5714285714285712</v>
      </c>
    </row>
    <row r="35" spans="2:20" x14ac:dyDescent="0.25">
      <c r="B35" s="8">
        <v>6</v>
      </c>
      <c r="C35" s="9" t="s">
        <v>81</v>
      </c>
      <c r="D35" s="18">
        <v>1000001</v>
      </c>
      <c r="E35" s="8">
        <f t="shared" si="8"/>
        <v>11000011</v>
      </c>
      <c r="F35" s="8">
        <f>COUNTIF(Respostas!$DN$2:$DN$87,D35*1)</f>
        <v>0</v>
      </c>
      <c r="G35" s="8">
        <f>COUNTIF(Respostas!$DN$2:$DN$87,E35*1)</f>
        <v>0</v>
      </c>
      <c r="H35" s="8">
        <f>COUNTIF(Respostas!$DN$2:$DN$87,D35*2)</f>
        <v>0</v>
      </c>
      <c r="I35" s="8">
        <f>COUNTIF(Respostas!$DN$2:$DN$87,E35*2)</f>
        <v>0</v>
      </c>
      <c r="J35" s="8">
        <f>COUNTIF(Respostas!$DN$2:$DN$87,D35*3)</f>
        <v>0</v>
      </c>
      <c r="K35" s="8">
        <f>COUNTIF(Respostas!$DN$2:$DN$87,E35*3)</f>
        <v>0</v>
      </c>
      <c r="L35" s="8">
        <f>COUNTIF(Respostas!$DN$2:$DN$87,D35*4)</f>
        <v>3</v>
      </c>
      <c r="M35" s="8">
        <f>COUNTIF(Respostas!$DN$2:$DN$87,E35*4)</f>
        <v>2</v>
      </c>
      <c r="N35" s="8">
        <f>COUNTIF(Respostas!$DN$2:$DN$87,D35*5)</f>
        <v>4</v>
      </c>
      <c r="O35" s="8">
        <f>COUNTIF(Respostas!$DN$2:$DN$87,E35*5)</f>
        <v>3</v>
      </c>
      <c r="P35" s="8">
        <f t="shared" si="9"/>
        <v>7</v>
      </c>
      <c r="Q35" s="8">
        <f t="shared" si="9"/>
        <v>5</v>
      </c>
      <c r="R35" s="28">
        <f t="shared" si="10"/>
        <v>4.5714285714285712</v>
      </c>
      <c r="S35" s="28">
        <f t="shared" si="10"/>
        <v>4.5999999999999996</v>
      </c>
    </row>
    <row r="36" spans="2:20" x14ac:dyDescent="0.25">
      <c r="B36" s="8">
        <v>7</v>
      </c>
      <c r="C36" s="9" t="s">
        <v>82</v>
      </c>
      <c r="D36" s="18">
        <v>100000001</v>
      </c>
      <c r="E36" s="8">
        <f t="shared" si="8"/>
        <v>1100000011</v>
      </c>
      <c r="F36" s="8">
        <f>COUNTIF(Respostas!$DN$2:$DN$87,D36*1)</f>
        <v>0</v>
      </c>
      <c r="G36" s="8">
        <f>COUNTIF(Respostas!$DN$2:$DN$87,E36*1)</f>
        <v>0</v>
      </c>
      <c r="H36" s="8">
        <f>COUNTIF(Respostas!$DN$2:$DN$87,D36*2)</f>
        <v>0</v>
      </c>
      <c r="I36" s="8">
        <f>COUNTIF(Respostas!$DN$2:$DN$87,E36*2)</f>
        <v>1</v>
      </c>
      <c r="J36" s="8">
        <f>COUNTIF(Respostas!$DN$2:$DN$87,D36*3)</f>
        <v>0</v>
      </c>
      <c r="K36" s="8">
        <f>COUNTIF(Respostas!$DN$2:$DN$87,E36*3)</f>
        <v>0</v>
      </c>
      <c r="L36" s="8">
        <f>COUNTIF(Respostas!$DN$2:$DN$87,D36*4)</f>
        <v>1</v>
      </c>
      <c r="M36" s="8">
        <f>COUNTIF(Respostas!$DN$2:$DN$87,E36*4)</f>
        <v>0</v>
      </c>
      <c r="N36" s="8">
        <f>COUNTIF(Respostas!$DN$2:$DN$87,D36*5)</f>
        <v>7</v>
      </c>
      <c r="O36" s="8">
        <f>COUNTIF(Respostas!$DN$2:$DN$87,E36*5)</f>
        <v>4</v>
      </c>
      <c r="P36" s="8">
        <f t="shared" si="9"/>
        <v>8</v>
      </c>
      <c r="Q36" s="8">
        <f t="shared" si="9"/>
        <v>5</v>
      </c>
      <c r="R36" s="28">
        <f t="shared" si="10"/>
        <v>4.875</v>
      </c>
      <c r="S36" s="28">
        <f t="shared" si="10"/>
        <v>4.4000000000000004</v>
      </c>
    </row>
    <row r="37" spans="2:20" x14ac:dyDescent="0.25">
      <c r="F37" s="14">
        <f>SUM(F30:F36)</f>
        <v>0</v>
      </c>
      <c r="G37" s="14">
        <f t="shared" ref="G37:Q37" si="11">SUM(G30:G36)</f>
        <v>0</v>
      </c>
      <c r="H37" s="14">
        <f t="shared" si="11"/>
        <v>0</v>
      </c>
      <c r="I37" s="14">
        <f t="shared" si="11"/>
        <v>1</v>
      </c>
      <c r="J37" s="14">
        <f t="shared" si="11"/>
        <v>2</v>
      </c>
      <c r="K37" s="14">
        <f t="shared" si="11"/>
        <v>1</v>
      </c>
      <c r="L37" s="14">
        <f t="shared" si="11"/>
        <v>10</v>
      </c>
      <c r="M37" s="14">
        <f t="shared" si="11"/>
        <v>9</v>
      </c>
      <c r="N37" s="14">
        <f t="shared" si="11"/>
        <v>34</v>
      </c>
      <c r="O37" s="14">
        <f t="shared" si="11"/>
        <v>29</v>
      </c>
      <c r="P37" s="14">
        <f t="shared" si="11"/>
        <v>46</v>
      </c>
      <c r="Q37" s="14">
        <f t="shared" si="11"/>
        <v>40</v>
      </c>
      <c r="R37" s="37">
        <f>AVERAGE(R30:R36)</f>
        <v>4.0436289900575622</v>
      </c>
      <c r="S37" s="37">
        <f>AVERAGE(S30:S36)</f>
        <v>4.5239403453689162</v>
      </c>
      <c r="T37" s="27">
        <f>SUM(F37:O37)</f>
        <v>86</v>
      </c>
    </row>
    <row r="39" spans="2:20" x14ac:dyDescent="0.25">
      <c r="B39" s="44" t="s">
        <v>89</v>
      </c>
      <c r="C39" s="45" t="s">
        <v>158</v>
      </c>
      <c r="D39" s="46"/>
      <c r="E39" s="46"/>
      <c r="F39" s="41" t="s">
        <v>75</v>
      </c>
      <c r="G39" s="41"/>
      <c r="H39" s="41" t="s">
        <v>80</v>
      </c>
      <c r="I39" s="41"/>
      <c r="J39" s="41" t="s">
        <v>74</v>
      </c>
      <c r="K39" s="41"/>
      <c r="L39" s="41" t="s">
        <v>73</v>
      </c>
      <c r="M39" s="41"/>
      <c r="N39" s="41" t="s">
        <v>102</v>
      </c>
      <c r="O39" s="41"/>
      <c r="P39" s="41" t="s">
        <v>123</v>
      </c>
      <c r="Q39" s="41"/>
      <c r="R39" s="41" t="s">
        <v>124</v>
      </c>
      <c r="S39" s="41"/>
    </row>
    <row r="40" spans="2:20" x14ac:dyDescent="0.25">
      <c r="B40" s="44"/>
      <c r="C40" s="45"/>
      <c r="D40" s="46"/>
      <c r="E40" s="46"/>
      <c r="F40" s="11" t="s">
        <v>91</v>
      </c>
      <c r="G40" s="11" t="s">
        <v>92</v>
      </c>
      <c r="H40" s="11" t="s">
        <v>91</v>
      </c>
      <c r="I40" s="11" t="s">
        <v>92</v>
      </c>
      <c r="J40" s="11" t="s">
        <v>91</v>
      </c>
      <c r="K40" s="11" t="s">
        <v>92</v>
      </c>
      <c r="L40" s="11" t="s">
        <v>91</v>
      </c>
      <c r="M40" s="11" t="s">
        <v>92</v>
      </c>
      <c r="N40" s="11" t="s">
        <v>91</v>
      </c>
      <c r="O40" s="11" t="s">
        <v>92</v>
      </c>
      <c r="P40" s="11" t="s">
        <v>91</v>
      </c>
      <c r="Q40" s="11" t="s">
        <v>92</v>
      </c>
      <c r="R40" s="11" t="s">
        <v>91</v>
      </c>
      <c r="S40" s="11" t="s">
        <v>92</v>
      </c>
    </row>
    <row r="41" spans="2:20" x14ac:dyDescent="0.25">
      <c r="B41" s="8">
        <v>1</v>
      </c>
      <c r="C41" s="12" t="s">
        <v>84</v>
      </c>
      <c r="D41" s="8">
        <v>1</v>
      </c>
      <c r="E41" s="8">
        <f>D41*11</f>
        <v>11</v>
      </c>
      <c r="F41" s="8">
        <f>COUNTIF(Respostas!$DP$2:$DP$87,D41*1)</f>
        <v>0</v>
      </c>
      <c r="G41" s="8">
        <f>COUNTIF(Respostas!$DP$2:$DP$87,E41*1)</f>
        <v>0</v>
      </c>
      <c r="H41" s="8">
        <f>COUNTIF(Respostas!$DP$2:$DP$87,D41*2)</f>
        <v>0</v>
      </c>
      <c r="I41" s="8">
        <f>COUNTIF(Respostas!$DP$2:$DP$87,E41*2)</f>
        <v>0</v>
      </c>
      <c r="J41" s="8">
        <f>COUNTIF(Respostas!$DP$2:$DP$87,D41*3)</f>
        <v>1</v>
      </c>
      <c r="K41" s="8">
        <f>COUNTIF(Respostas!$DP$2:$DP$87,E41*3)</f>
        <v>0</v>
      </c>
      <c r="L41" s="8">
        <f>COUNTIF(Respostas!$DP$2:$DP$87,D41*4)</f>
        <v>2</v>
      </c>
      <c r="M41" s="8">
        <f>COUNTIF(Respostas!$DP$2:$DP$87,E41*4)</f>
        <v>2</v>
      </c>
      <c r="N41" s="8">
        <f>COUNTIF(Respostas!$DP$2:$DP$87,D41*5)</f>
        <v>3</v>
      </c>
      <c r="O41" s="8">
        <f>COUNTIF(Respostas!$DP$2:$DP$87,E41*5)</f>
        <v>2</v>
      </c>
      <c r="P41" s="8">
        <f>F41+H41+J41+L41+N41</f>
        <v>6</v>
      </c>
      <c r="Q41" s="8">
        <f>G41+I41+K41+M41+O41</f>
        <v>4</v>
      </c>
      <c r="R41" s="28">
        <f>IFERROR(((F41*1)+(H41*2)+(J41*3)+(L41*4)+(N41*5))/P41,0)</f>
        <v>4.333333333333333</v>
      </c>
      <c r="S41" s="28">
        <f>IFERROR(((G41*1)+(I41*2)+(K41*3)+(M41*4)+(O41*5))/Q41,0)</f>
        <v>4.5</v>
      </c>
    </row>
    <row r="42" spans="2:20" x14ac:dyDescent="0.25">
      <c r="B42" s="8">
        <v>2</v>
      </c>
      <c r="C42" s="9" t="s">
        <v>83</v>
      </c>
      <c r="D42" s="18">
        <v>101</v>
      </c>
      <c r="E42" s="8">
        <f t="shared" ref="E42:E47" si="12">D42*11</f>
        <v>1111</v>
      </c>
      <c r="F42" s="8">
        <f>COUNTIF(Respostas!$DP$2:$DP$87,D42*1)</f>
        <v>0</v>
      </c>
      <c r="G42" s="8">
        <f>COUNTIF(Respostas!$DP$2:$DP$87,E42*1)</f>
        <v>0</v>
      </c>
      <c r="H42" s="8">
        <f>COUNTIF(Respostas!$DP$2:$DP$87,D42*2)</f>
        <v>0</v>
      </c>
      <c r="I42" s="8">
        <f>COUNTIF(Respostas!$DP$2:$DP$87,E42*2)</f>
        <v>0</v>
      </c>
      <c r="J42" s="8">
        <f>COUNTIF(Respostas!$DP$2:$DP$87,D42*3)</f>
        <v>0</v>
      </c>
      <c r="K42" s="8">
        <f>COUNTIF(Respostas!$DP$2:$DP$87,E42*3)</f>
        <v>2</v>
      </c>
      <c r="L42" s="8">
        <f>COUNTIF(Respostas!$DP$2:$DP$87,D42*4)</f>
        <v>1</v>
      </c>
      <c r="M42" s="8">
        <f>COUNTIF(Respostas!$DP$2:$DP$87,E42*4)</f>
        <v>0</v>
      </c>
      <c r="N42" s="8">
        <f>COUNTIF(Respostas!$DP$2:$DP$87,D42*5)</f>
        <v>2</v>
      </c>
      <c r="O42" s="8">
        <f>COUNTIF(Respostas!$DP$2:$DP$87,E42*5)</f>
        <v>0</v>
      </c>
      <c r="P42" s="8">
        <f t="shared" ref="P42:Q47" si="13">F42+H42+J42+L42+N42</f>
        <v>3</v>
      </c>
      <c r="Q42" s="8">
        <f t="shared" si="13"/>
        <v>2</v>
      </c>
      <c r="R42" s="28">
        <f t="shared" ref="R42:S47" si="14">IFERROR(((F42*1)+(H42*2)+(J42*3)+(L42*4)+(N42*5))/P42,0)</f>
        <v>4.666666666666667</v>
      </c>
      <c r="S42" s="28">
        <f t="shared" si="14"/>
        <v>3</v>
      </c>
    </row>
    <row r="43" spans="2:20" x14ac:dyDescent="0.25">
      <c r="B43" s="8">
        <v>3</v>
      </c>
      <c r="C43" s="9" t="s">
        <v>78</v>
      </c>
      <c r="D43" s="18">
        <v>1001</v>
      </c>
      <c r="E43" s="8">
        <f t="shared" si="12"/>
        <v>11011</v>
      </c>
      <c r="F43" s="8">
        <f>COUNTIF(Respostas!$DP$2:$DP$87,D43*1)</f>
        <v>0</v>
      </c>
      <c r="G43" s="8">
        <f>COUNTIF(Respostas!$DP$2:$DP$87,E43*1)</f>
        <v>0</v>
      </c>
      <c r="H43" s="8">
        <f>COUNTIF(Respostas!$DP$2:$DP$87,D43*2)</f>
        <v>0</v>
      </c>
      <c r="I43" s="8">
        <f>COUNTIF(Respostas!$DP$2:$DP$87,E43*2)</f>
        <v>0</v>
      </c>
      <c r="J43" s="8">
        <f>COUNTIF(Respostas!$DP$2:$DP$87,D43*3)</f>
        <v>1</v>
      </c>
      <c r="K43" s="8">
        <f>COUNTIF(Respostas!$DP$2:$DP$87,E43*3)</f>
        <v>0</v>
      </c>
      <c r="L43" s="8">
        <f>COUNTIF(Respostas!$DP$2:$DP$87,D43*4)</f>
        <v>6</v>
      </c>
      <c r="M43" s="8">
        <f>COUNTIF(Respostas!$DP$2:$DP$87,E43*4)</f>
        <v>0</v>
      </c>
      <c r="N43" s="8">
        <f>COUNTIF(Respostas!$DP$2:$DP$87,D43*5)</f>
        <v>6</v>
      </c>
      <c r="O43" s="8">
        <f>COUNTIF(Respostas!$DP$2:$DP$87,E43*5)</f>
        <v>4</v>
      </c>
      <c r="P43" s="8">
        <f t="shared" si="13"/>
        <v>13</v>
      </c>
      <c r="Q43" s="8">
        <f t="shared" si="13"/>
        <v>4</v>
      </c>
      <c r="R43" s="28">
        <f t="shared" si="14"/>
        <v>4.384615384615385</v>
      </c>
      <c r="S43" s="28">
        <f t="shared" si="14"/>
        <v>5</v>
      </c>
    </row>
    <row r="44" spans="2:20" x14ac:dyDescent="0.25">
      <c r="B44" s="8">
        <v>4</v>
      </c>
      <c r="C44" s="9" t="s">
        <v>86</v>
      </c>
      <c r="D44" s="18">
        <v>10001</v>
      </c>
      <c r="E44" s="8">
        <f t="shared" si="12"/>
        <v>110011</v>
      </c>
      <c r="F44" s="8">
        <f>COUNTIF(Respostas!$DP$2:$DP$87,D44*1)</f>
        <v>0</v>
      </c>
      <c r="G44" s="8">
        <f>COUNTIF(Respostas!$DP$2:$DP$87,E44*1)</f>
        <v>0</v>
      </c>
      <c r="H44" s="8">
        <f>COUNTIF(Respostas!$DP$2:$DP$87,D44*2)</f>
        <v>0</v>
      </c>
      <c r="I44" s="8">
        <f>COUNTIF(Respostas!$DP$2:$DP$87,E44*2)</f>
        <v>0</v>
      </c>
      <c r="J44" s="8">
        <f>COUNTIF(Respostas!$DP$2:$DP$87,D44*3)</f>
        <v>0</v>
      </c>
      <c r="K44" s="8">
        <f>COUNTIF(Respostas!$DP$2:$DP$87,E44*3)</f>
        <v>1</v>
      </c>
      <c r="L44" s="8">
        <f>COUNTIF(Respostas!$DP$2:$DP$87,D44*4)</f>
        <v>0</v>
      </c>
      <c r="M44" s="8">
        <f>COUNTIF(Respostas!$DP$2:$DP$87,E44*4)</f>
        <v>7</v>
      </c>
      <c r="N44" s="8">
        <f>COUNTIF(Respostas!$DP$2:$DP$87,D44*5)</f>
        <v>0</v>
      </c>
      <c r="O44" s="8">
        <f>COUNTIF(Respostas!$DP$2:$DP$87,E44*5)</f>
        <v>5</v>
      </c>
      <c r="P44" s="8">
        <f t="shared" si="13"/>
        <v>0</v>
      </c>
      <c r="Q44" s="8">
        <f t="shared" si="13"/>
        <v>13</v>
      </c>
      <c r="R44" s="28">
        <f t="shared" si="14"/>
        <v>0</v>
      </c>
      <c r="S44" s="28">
        <f t="shared" si="14"/>
        <v>4.3076923076923075</v>
      </c>
    </row>
    <row r="45" spans="2:20" x14ac:dyDescent="0.25">
      <c r="B45" s="8">
        <v>5</v>
      </c>
      <c r="C45" s="17" t="s">
        <v>68</v>
      </c>
      <c r="D45" s="19">
        <v>100001</v>
      </c>
      <c r="E45" s="8">
        <f t="shared" si="12"/>
        <v>1100011</v>
      </c>
      <c r="F45" s="8">
        <f>COUNTIF(Respostas!$DP$2:$DP$87,D45*1)</f>
        <v>0</v>
      </c>
      <c r="G45" s="8">
        <f>COUNTIF(Respostas!$DP$2:$DP$87,E45*1)</f>
        <v>0</v>
      </c>
      <c r="H45" s="8">
        <f>COUNTIF(Respostas!$DP$2:$DP$87,D45*2)</f>
        <v>0</v>
      </c>
      <c r="I45" s="8">
        <f>COUNTIF(Respostas!$DP$2:$DP$87,E45*2)</f>
        <v>0</v>
      </c>
      <c r="J45" s="8">
        <f>COUNTIF(Respostas!$DP$2:$DP$87,D45*3)</f>
        <v>0</v>
      </c>
      <c r="K45" s="8">
        <f>COUNTIF(Respostas!$DP$2:$DP$87,E45*3)</f>
        <v>1</v>
      </c>
      <c r="L45" s="8">
        <f>COUNTIF(Respostas!$DP$2:$DP$87,D45*4)</f>
        <v>2</v>
      </c>
      <c r="M45" s="8">
        <f>COUNTIF(Respostas!$DP$2:$DP$87,E45*4)</f>
        <v>3</v>
      </c>
      <c r="N45" s="8">
        <f>COUNTIF(Respostas!$DP$2:$DP$87,D45*5)</f>
        <v>7</v>
      </c>
      <c r="O45" s="8">
        <f>COUNTIF(Respostas!$DP$2:$DP$87,E45*5)</f>
        <v>3</v>
      </c>
      <c r="P45" s="8">
        <f t="shared" si="13"/>
        <v>9</v>
      </c>
      <c r="Q45" s="8">
        <f t="shared" si="13"/>
        <v>7</v>
      </c>
      <c r="R45" s="28">
        <f t="shared" si="14"/>
        <v>4.7777777777777777</v>
      </c>
      <c r="S45" s="28">
        <f t="shared" si="14"/>
        <v>4.2857142857142856</v>
      </c>
    </row>
    <row r="46" spans="2:20" x14ac:dyDescent="0.25">
      <c r="B46" s="8">
        <v>6</v>
      </c>
      <c r="C46" s="9" t="s">
        <v>81</v>
      </c>
      <c r="D46" s="18">
        <v>1000001</v>
      </c>
      <c r="E46" s="8">
        <f t="shared" si="12"/>
        <v>11000011</v>
      </c>
      <c r="F46" s="8">
        <f>COUNTIF(Respostas!$DP$2:$DP$87,D46*1)</f>
        <v>0</v>
      </c>
      <c r="G46" s="8">
        <f>COUNTIF(Respostas!$DP$2:$DP$87,E46*1)</f>
        <v>0</v>
      </c>
      <c r="H46" s="8">
        <f>COUNTIF(Respostas!$DP$2:$DP$87,D46*2)</f>
        <v>0</v>
      </c>
      <c r="I46" s="8">
        <f>COUNTIF(Respostas!$DP$2:$DP$87,E46*2)</f>
        <v>0</v>
      </c>
      <c r="J46" s="8">
        <f>COUNTIF(Respostas!$DP$2:$DP$87,D46*3)</f>
        <v>2</v>
      </c>
      <c r="K46" s="8">
        <f>COUNTIF(Respostas!$DP$2:$DP$87,E46*3)</f>
        <v>1</v>
      </c>
      <c r="L46" s="8">
        <f>COUNTIF(Respostas!$DP$2:$DP$87,D46*4)</f>
        <v>2</v>
      </c>
      <c r="M46" s="8">
        <f>COUNTIF(Respostas!$DP$2:$DP$87,E46*4)</f>
        <v>1</v>
      </c>
      <c r="N46" s="8">
        <f>COUNTIF(Respostas!$DP$2:$DP$87,D46*5)</f>
        <v>3</v>
      </c>
      <c r="O46" s="8">
        <f>COUNTIF(Respostas!$DP$2:$DP$87,E46*5)</f>
        <v>3</v>
      </c>
      <c r="P46" s="8">
        <f t="shared" si="13"/>
        <v>7</v>
      </c>
      <c r="Q46" s="8">
        <f t="shared" si="13"/>
        <v>5</v>
      </c>
      <c r="R46" s="28">
        <f t="shared" si="14"/>
        <v>4.1428571428571432</v>
      </c>
      <c r="S46" s="28">
        <f t="shared" si="14"/>
        <v>4.4000000000000004</v>
      </c>
    </row>
    <row r="47" spans="2:20" x14ac:dyDescent="0.25">
      <c r="B47" s="8">
        <v>7</v>
      </c>
      <c r="C47" s="9" t="s">
        <v>82</v>
      </c>
      <c r="D47" s="18">
        <v>100000001</v>
      </c>
      <c r="E47" s="8">
        <f t="shared" si="12"/>
        <v>1100000011</v>
      </c>
      <c r="F47" s="8">
        <f>COUNTIF(Respostas!$DP$2:$DP$87,D47*1)</f>
        <v>0</v>
      </c>
      <c r="G47" s="8">
        <f>COUNTIF(Respostas!$DP$2:$DP$87,E47*1)</f>
        <v>0</v>
      </c>
      <c r="H47" s="8">
        <f>COUNTIF(Respostas!$DP$2:$DP$87,D47*2)</f>
        <v>0</v>
      </c>
      <c r="I47" s="8">
        <f>COUNTIF(Respostas!$DP$2:$DP$87,E47*2)</f>
        <v>1</v>
      </c>
      <c r="J47" s="8">
        <f>COUNTIF(Respostas!$DP$2:$DP$87,D47*3)</f>
        <v>0</v>
      </c>
      <c r="K47" s="8">
        <f>COUNTIF(Respostas!$DP$2:$DP$87,E47*3)</f>
        <v>0</v>
      </c>
      <c r="L47" s="8">
        <f>COUNTIF(Respostas!$DP$2:$DP$87,D47*4)</f>
        <v>3</v>
      </c>
      <c r="M47" s="8">
        <f>COUNTIF(Respostas!$DP$2:$DP$87,E47*4)</f>
        <v>1</v>
      </c>
      <c r="N47" s="8">
        <f>COUNTIF(Respostas!$DP$2:$DP$87,D47*5)</f>
        <v>5</v>
      </c>
      <c r="O47" s="8">
        <f>COUNTIF(Respostas!$DP$2:$DP$87,E47*5)</f>
        <v>3</v>
      </c>
      <c r="P47" s="8">
        <f t="shared" si="13"/>
        <v>8</v>
      </c>
      <c r="Q47" s="8">
        <f t="shared" si="13"/>
        <v>5</v>
      </c>
      <c r="R47" s="28">
        <f t="shared" si="14"/>
        <v>4.625</v>
      </c>
      <c r="S47" s="28">
        <f t="shared" si="14"/>
        <v>4.2</v>
      </c>
    </row>
    <row r="48" spans="2:20" x14ac:dyDescent="0.25">
      <c r="F48" s="14">
        <f>SUM(F41:F47)</f>
        <v>0</v>
      </c>
      <c r="G48" s="14">
        <f t="shared" ref="G48:Q48" si="15">SUM(G41:G47)</f>
        <v>0</v>
      </c>
      <c r="H48" s="14">
        <f t="shared" si="15"/>
        <v>0</v>
      </c>
      <c r="I48" s="14">
        <f t="shared" si="15"/>
        <v>1</v>
      </c>
      <c r="J48" s="14">
        <f t="shared" si="15"/>
        <v>4</v>
      </c>
      <c r="K48" s="14">
        <f t="shared" si="15"/>
        <v>5</v>
      </c>
      <c r="L48" s="14">
        <f t="shared" si="15"/>
        <v>16</v>
      </c>
      <c r="M48" s="14">
        <f t="shared" si="15"/>
        <v>14</v>
      </c>
      <c r="N48" s="14">
        <f t="shared" si="15"/>
        <v>26</v>
      </c>
      <c r="O48" s="14">
        <f t="shared" si="15"/>
        <v>20</v>
      </c>
      <c r="P48" s="14">
        <f t="shared" si="15"/>
        <v>46</v>
      </c>
      <c r="Q48" s="14">
        <f t="shared" si="15"/>
        <v>40</v>
      </c>
      <c r="R48" s="37">
        <f>AVERAGE(R41:R47)</f>
        <v>3.8471786150357579</v>
      </c>
      <c r="S48" s="37">
        <f>AVERAGE(S41:S47)</f>
        <v>4.2419152276295131</v>
      </c>
      <c r="T48" s="27">
        <f>SUM(F48:O48)</f>
        <v>86</v>
      </c>
    </row>
    <row r="50" spans="2:20" x14ac:dyDescent="0.25">
      <c r="B50" s="44" t="s">
        <v>89</v>
      </c>
      <c r="C50" s="45" t="s">
        <v>159</v>
      </c>
      <c r="D50" s="46"/>
      <c r="E50" s="46"/>
      <c r="F50" s="41" t="s">
        <v>75</v>
      </c>
      <c r="G50" s="41"/>
      <c r="H50" s="41" t="s">
        <v>80</v>
      </c>
      <c r="I50" s="41"/>
      <c r="J50" s="41" t="s">
        <v>74</v>
      </c>
      <c r="K50" s="41"/>
      <c r="L50" s="41" t="s">
        <v>73</v>
      </c>
      <c r="M50" s="41"/>
      <c r="N50" s="41" t="s">
        <v>102</v>
      </c>
      <c r="O50" s="41"/>
      <c r="P50" s="41" t="s">
        <v>123</v>
      </c>
      <c r="Q50" s="41"/>
      <c r="R50" s="41" t="s">
        <v>124</v>
      </c>
      <c r="S50" s="41"/>
    </row>
    <row r="51" spans="2:20" x14ac:dyDescent="0.25">
      <c r="B51" s="44"/>
      <c r="C51" s="45"/>
      <c r="D51" s="46"/>
      <c r="E51" s="46"/>
      <c r="F51" s="11" t="s">
        <v>91</v>
      </c>
      <c r="G51" s="11" t="s">
        <v>92</v>
      </c>
      <c r="H51" s="11" t="s">
        <v>91</v>
      </c>
      <c r="I51" s="11" t="s">
        <v>92</v>
      </c>
      <c r="J51" s="11" t="s">
        <v>91</v>
      </c>
      <c r="K51" s="11" t="s">
        <v>92</v>
      </c>
      <c r="L51" s="11" t="s">
        <v>91</v>
      </c>
      <c r="M51" s="11" t="s">
        <v>92</v>
      </c>
      <c r="N51" s="11" t="s">
        <v>91</v>
      </c>
      <c r="O51" s="11" t="s">
        <v>92</v>
      </c>
      <c r="P51" s="11" t="s">
        <v>91</v>
      </c>
      <c r="Q51" s="11" t="s">
        <v>92</v>
      </c>
      <c r="R51" s="11" t="s">
        <v>91</v>
      </c>
      <c r="S51" s="11" t="s">
        <v>92</v>
      </c>
    </row>
    <row r="52" spans="2:20" x14ac:dyDescent="0.25">
      <c r="B52" s="8">
        <v>1</v>
      </c>
      <c r="C52" s="12" t="s">
        <v>84</v>
      </c>
      <c r="D52" s="8">
        <v>1</v>
      </c>
      <c r="E52" s="8">
        <f>D52*11</f>
        <v>11</v>
      </c>
      <c r="F52" s="8">
        <f>COUNTIF(Respostas!$DR$2:$DR$87,D52*1)</f>
        <v>0</v>
      </c>
      <c r="G52" s="8">
        <f>COUNTIF(Respostas!$DR$2:$DR$87,E52*1)</f>
        <v>0</v>
      </c>
      <c r="H52" s="8">
        <f>COUNTIF(Respostas!$DR$2:$DR$87,D52*2)</f>
        <v>0</v>
      </c>
      <c r="I52" s="8">
        <f>COUNTIF(Respostas!$DR$2:$DR$87,E52*2)</f>
        <v>0</v>
      </c>
      <c r="J52" s="8">
        <f>COUNTIF(Respostas!$DR$2:$DR$87,D52*3)</f>
        <v>1</v>
      </c>
      <c r="K52" s="8">
        <f>COUNTIF(Respostas!$DR$2:$DR$87,E52*3)</f>
        <v>0</v>
      </c>
      <c r="L52" s="8">
        <f>COUNTIF(Respostas!$DR$2:$DR$87,D52*4)</f>
        <v>4</v>
      </c>
      <c r="M52" s="8">
        <f>COUNTIF(Respostas!$DR$2:$DR$87,E52*4)</f>
        <v>3</v>
      </c>
      <c r="N52" s="8">
        <f>COUNTIF(Respostas!$DR$2:$DR$87,D52*5)</f>
        <v>1</v>
      </c>
      <c r="O52" s="8">
        <f>COUNTIF(Respostas!$DR$2:$DR$87,E52*5)</f>
        <v>1</v>
      </c>
      <c r="P52" s="8">
        <f>F52+H52+J52+L52+N52</f>
        <v>6</v>
      </c>
      <c r="Q52" s="8">
        <f>G52+I52+K52+M52+O52</f>
        <v>4</v>
      </c>
      <c r="R52" s="28">
        <f>IFERROR(((F52*1)+(H52*2)+(J52*3)+(L52*4)+(N52*5))/P52,0)</f>
        <v>4</v>
      </c>
      <c r="S52" s="28">
        <f>IFERROR(((G52*1)+(I52*2)+(K52*3)+(M52*4)+(O52*5))/Q52,0)</f>
        <v>4.25</v>
      </c>
    </row>
    <row r="53" spans="2:20" x14ac:dyDescent="0.25">
      <c r="B53" s="8">
        <v>2</v>
      </c>
      <c r="C53" s="9" t="s">
        <v>83</v>
      </c>
      <c r="D53" s="18">
        <v>101</v>
      </c>
      <c r="E53" s="8">
        <f t="shared" ref="E53:E58" si="16">D53*11</f>
        <v>1111</v>
      </c>
      <c r="F53" s="8">
        <f>COUNTIF(Respostas!$DR$2:$DR$87,D53*1)</f>
        <v>0</v>
      </c>
      <c r="G53" s="8">
        <f>COUNTIF(Respostas!$DR$2:$DR$87,E53*1)</f>
        <v>0</v>
      </c>
      <c r="H53" s="8">
        <f>COUNTIF(Respostas!$DR$2:$DR$87,D53*2)</f>
        <v>0</v>
      </c>
      <c r="I53" s="8">
        <f>COUNTIF(Respostas!$DR$2:$DR$87,E53*2)</f>
        <v>0</v>
      </c>
      <c r="J53" s="8">
        <f>COUNTIF(Respostas!$DR$2:$DR$87,D53*3)</f>
        <v>0</v>
      </c>
      <c r="K53" s="8">
        <f>COUNTIF(Respostas!$DR$2:$DR$87,E53*3)</f>
        <v>1</v>
      </c>
      <c r="L53" s="8">
        <f>COUNTIF(Respostas!$DR$2:$DR$87,D53*4)</f>
        <v>1</v>
      </c>
      <c r="M53" s="8">
        <f>COUNTIF(Respostas!$DR$2:$DR$87,E53*4)</f>
        <v>1</v>
      </c>
      <c r="N53" s="8">
        <f>COUNTIF(Respostas!$DR$2:$DR$87,D53*5)</f>
        <v>2</v>
      </c>
      <c r="O53" s="8">
        <f>COUNTIF(Respostas!$DR$2:$DR$87,E53*5)</f>
        <v>0</v>
      </c>
      <c r="P53" s="8">
        <f t="shared" ref="P53:Q58" si="17">F53+H53+J53+L53+N53</f>
        <v>3</v>
      </c>
      <c r="Q53" s="8">
        <f t="shared" si="17"/>
        <v>2</v>
      </c>
      <c r="R53" s="28">
        <f t="shared" ref="R53:S58" si="18">IFERROR(((F53*1)+(H53*2)+(J53*3)+(L53*4)+(N53*5))/P53,0)</f>
        <v>4.666666666666667</v>
      </c>
      <c r="S53" s="28">
        <f t="shared" si="18"/>
        <v>3.5</v>
      </c>
    </row>
    <row r="54" spans="2:20" x14ac:dyDescent="0.25">
      <c r="B54" s="8">
        <v>3</v>
      </c>
      <c r="C54" s="9" t="s">
        <v>78</v>
      </c>
      <c r="D54" s="18">
        <v>1001</v>
      </c>
      <c r="E54" s="8">
        <f t="shared" si="16"/>
        <v>11011</v>
      </c>
      <c r="F54" s="8">
        <f>COUNTIF(Respostas!$DR$2:$DR$87,D54*1)</f>
        <v>0</v>
      </c>
      <c r="G54" s="8">
        <f>COUNTIF(Respostas!$DR$2:$DR$87,E54*1)</f>
        <v>0</v>
      </c>
      <c r="H54" s="8">
        <f>COUNTIF(Respostas!$DR$2:$DR$87,D54*2)</f>
        <v>0</v>
      </c>
      <c r="I54" s="8">
        <f>COUNTIF(Respostas!$DR$2:$DR$87,E54*2)</f>
        <v>0</v>
      </c>
      <c r="J54" s="8">
        <f>COUNTIF(Respostas!$DR$2:$DR$87,D54*3)</f>
        <v>3</v>
      </c>
      <c r="K54" s="8">
        <f>COUNTIF(Respostas!$DR$2:$DR$87,E54*3)</f>
        <v>0</v>
      </c>
      <c r="L54" s="8">
        <f>COUNTIF(Respostas!$DR$2:$DR$87,D54*4)</f>
        <v>5</v>
      </c>
      <c r="M54" s="8">
        <f>COUNTIF(Respostas!$DR$2:$DR$87,E54*4)</f>
        <v>3</v>
      </c>
      <c r="N54" s="8">
        <f>COUNTIF(Respostas!$DR$2:$DR$87,D54*5)</f>
        <v>5</v>
      </c>
      <c r="O54" s="8">
        <f>COUNTIF(Respostas!$DR$2:$DR$87,E54*5)</f>
        <v>1</v>
      </c>
      <c r="P54" s="8">
        <f t="shared" si="17"/>
        <v>13</v>
      </c>
      <c r="Q54" s="8">
        <f t="shared" si="17"/>
        <v>4</v>
      </c>
      <c r="R54" s="28">
        <f t="shared" si="18"/>
        <v>4.1538461538461542</v>
      </c>
      <c r="S54" s="28">
        <f t="shared" si="18"/>
        <v>4.25</v>
      </c>
    </row>
    <row r="55" spans="2:20" x14ac:dyDescent="0.25">
      <c r="B55" s="8">
        <v>4</v>
      </c>
      <c r="C55" s="9" t="s">
        <v>86</v>
      </c>
      <c r="D55" s="18">
        <v>10001</v>
      </c>
      <c r="E55" s="8">
        <f t="shared" si="16"/>
        <v>110011</v>
      </c>
      <c r="F55" s="8">
        <f>COUNTIF(Respostas!$DR$2:$DR$87,D55*1)</f>
        <v>0</v>
      </c>
      <c r="G55" s="8">
        <f>COUNTIF(Respostas!$DR$2:$DR$87,E55*1)</f>
        <v>0</v>
      </c>
      <c r="H55" s="8">
        <f>COUNTIF(Respostas!$DR$2:$DR$87,D55*2)</f>
        <v>0</v>
      </c>
      <c r="I55" s="8">
        <f>COUNTIF(Respostas!$DR$2:$DR$87,E55*2)</f>
        <v>0</v>
      </c>
      <c r="J55" s="8">
        <f>COUNTIF(Respostas!$DR$2:$DR$87,D55*3)</f>
        <v>0</v>
      </c>
      <c r="K55" s="8">
        <f>COUNTIF(Respostas!$DR$2:$DR$87,E55*3)</f>
        <v>1</v>
      </c>
      <c r="L55" s="8">
        <f>COUNTIF(Respostas!$DR$2:$DR$87,D55*4)</f>
        <v>0</v>
      </c>
      <c r="M55" s="8">
        <f>COUNTIF(Respostas!$DR$2:$DR$87,E55*4)</f>
        <v>10</v>
      </c>
      <c r="N55" s="8">
        <f>COUNTIF(Respostas!$DR$2:$DR$87,D55*5)</f>
        <v>0</v>
      </c>
      <c r="O55" s="8">
        <f>COUNTIF(Respostas!$DR$2:$DR$87,E55*5)</f>
        <v>2</v>
      </c>
      <c r="P55" s="8">
        <f t="shared" si="17"/>
        <v>0</v>
      </c>
      <c r="Q55" s="8">
        <f t="shared" si="17"/>
        <v>13</v>
      </c>
      <c r="R55" s="28">
        <f t="shared" si="18"/>
        <v>0</v>
      </c>
      <c r="S55" s="28">
        <f t="shared" si="18"/>
        <v>4.0769230769230766</v>
      </c>
    </row>
    <row r="56" spans="2:20" x14ac:dyDescent="0.25">
      <c r="B56" s="8">
        <v>5</v>
      </c>
      <c r="C56" s="17" t="s">
        <v>68</v>
      </c>
      <c r="D56" s="19">
        <v>100001</v>
      </c>
      <c r="E56" s="8">
        <f t="shared" si="16"/>
        <v>1100011</v>
      </c>
      <c r="F56" s="8">
        <f>COUNTIF(Respostas!$DR$2:$DR$87,D56*1)</f>
        <v>0</v>
      </c>
      <c r="G56" s="8">
        <f>COUNTIF(Respostas!$DR$2:$DR$87,E56*1)</f>
        <v>0</v>
      </c>
      <c r="H56" s="8">
        <f>COUNTIF(Respostas!$DR$2:$DR$87,D56*2)</f>
        <v>1</v>
      </c>
      <c r="I56" s="8">
        <f>COUNTIF(Respostas!$DR$2:$DR$87,E56*2)</f>
        <v>0</v>
      </c>
      <c r="J56" s="8">
        <f>COUNTIF(Respostas!$DR$2:$DR$87,D56*3)</f>
        <v>0</v>
      </c>
      <c r="K56" s="8">
        <f>COUNTIF(Respostas!$DR$2:$DR$87,E56*3)</f>
        <v>0</v>
      </c>
      <c r="L56" s="8">
        <f>COUNTIF(Respostas!$DR$2:$DR$87,D56*4)</f>
        <v>4</v>
      </c>
      <c r="M56" s="8">
        <f>COUNTIF(Respostas!$DR$2:$DR$87,E56*4)</f>
        <v>6</v>
      </c>
      <c r="N56" s="8">
        <f>COUNTIF(Respostas!$DR$2:$DR$87,D56*5)</f>
        <v>4</v>
      </c>
      <c r="O56" s="8">
        <f>COUNTIF(Respostas!$DR$2:$DR$87,E56*5)</f>
        <v>1</v>
      </c>
      <c r="P56" s="8">
        <f t="shared" si="17"/>
        <v>9</v>
      </c>
      <c r="Q56" s="8">
        <f t="shared" si="17"/>
        <v>7</v>
      </c>
      <c r="R56" s="28">
        <f t="shared" si="18"/>
        <v>4.2222222222222223</v>
      </c>
      <c r="S56" s="28">
        <f t="shared" si="18"/>
        <v>4.1428571428571432</v>
      </c>
    </row>
    <row r="57" spans="2:20" x14ac:dyDescent="0.25">
      <c r="B57" s="8">
        <v>6</v>
      </c>
      <c r="C57" s="9" t="s">
        <v>81</v>
      </c>
      <c r="D57" s="18">
        <v>1000001</v>
      </c>
      <c r="E57" s="8">
        <f t="shared" si="16"/>
        <v>11000011</v>
      </c>
      <c r="F57" s="8">
        <f>COUNTIF(Respostas!$DR$2:$DR$87,D57*1)</f>
        <v>0</v>
      </c>
      <c r="G57" s="8">
        <f>COUNTIF(Respostas!$DR$2:$DR$87,E57*1)</f>
        <v>0</v>
      </c>
      <c r="H57" s="8">
        <f>COUNTIF(Respostas!$DR$2:$DR$87,D57*2)</f>
        <v>0</v>
      </c>
      <c r="I57" s="8">
        <f>COUNTIF(Respostas!$DR$2:$DR$87,E57*2)</f>
        <v>0</v>
      </c>
      <c r="J57" s="8">
        <f>COUNTIF(Respostas!$DR$2:$DR$87,D57*3)</f>
        <v>2</v>
      </c>
      <c r="K57" s="8">
        <f>COUNTIF(Respostas!$DR$2:$DR$87,E57*3)</f>
        <v>0</v>
      </c>
      <c r="L57" s="8">
        <f>COUNTIF(Respostas!$DR$2:$DR$87,D57*4)</f>
        <v>2</v>
      </c>
      <c r="M57" s="8">
        <f>COUNTIF(Respostas!$DR$2:$DR$87,E57*4)</f>
        <v>2</v>
      </c>
      <c r="N57" s="8">
        <f>COUNTIF(Respostas!$DR$2:$DR$87,D57*5)</f>
        <v>3</v>
      </c>
      <c r="O57" s="8">
        <f>COUNTIF(Respostas!$DR$2:$DR$87,E57*5)</f>
        <v>3</v>
      </c>
      <c r="P57" s="8">
        <f t="shared" si="17"/>
        <v>7</v>
      </c>
      <c r="Q57" s="8">
        <f t="shared" si="17"/>
        <v>5</v>
      </c>
      <c r="R57" s="28">
        <f t="shared" si="18"/>
        <v>4.1428571428571432</v>
      </c>
      <c r="S57" s="28">
        <f t="shared" si="18"/>
        <v>4.5999999999999996</v>
      </c>
    </row>
    <row r="58" spans="2:20" x14ac:dyDescent="0.25">
      <c r="B58" s="8">
        <v>7</v>
      </c>
      <c r="C58" s="9" t="s">
        <v>82</v>
      </c>
      <c r="D58" s="18">
        <v>100000001</v>
      </c>
      <c r="E58" s="8">
        <f t="shared" si="16"/>
        <v>1100000011</v>
      </c>
      <c r="F58" s="8">
        <f>COUNTIF(Respostas!$DR$2:$DR$87,D58*1)</f>
        <v>0</v>
      </c>
      <c r="G58" s="8">
        <f>COUNTIF(Respostas!$DR$2:$DR$87,E58*1)</f>
        <v>0</v>
      </c>
      <c r="H58" s="8">
        <f>COUNTIF(Respostas!$DR$2:$DR$87,D58*2)</f>
        <v>0</v>
      </c>
      <c r="I58" s="8">
        <f>COUNTIF(Respostas!$DR$2:$DR$87,E58*2)</f>
        <v>1</v>
      </c>
      <c r="J58" s="8">
        <f>COUNTIF(Respostas!$DR$2:$DR$87,D58*3)</f>
        <v>1</v>
      </c>
      <c r="K58" s="8">
        <f>COUNTIF(Respostas!$DR$2:$DR$87,E58*3)</f>
        <v>0</v>
      </c>
      <c r="L58" s="8">
        <f>COUNTIF(Respostas!$DR$2:$DR$87,D58*4)</f>
        <v>2</v>
      </c>
      <c r="M58" s="8">
        <f>COUNTIF(Respostas!$DR$2:$DR$87,E58*4)</f>
        <v>0</v>
      </c>
      <c r="N58" s="8">
        <f>COUNTIF(Respostas!$DR$2:$DR$87,D58*5)</f>
        <v>5</v>
      </c>
      <c r="O58" s="8">
        <f>COUNTIF(Respostas!$DR$2:$DR$87,E58*5)</f>
        <v>4</v>
      </c>
      <c r="P58" s="8">
        <f t="shared" si="17"/>
        <v>8</v>
      </c>
      <c r="Q58" s="8">
        <f t="shared" si="17"/>
        <v>5</v>
      </c>
      <c r="R58" s="28">
        <f t="shared" si="18"/>
        <v>4.5</v>
      </c>
      <c r="S58" s="28">
        <f t="shared" si="18"/>
        <v>4.4000000000000004</v>
      </c>
    </row>
    <row r="59" spans="2:20" x14ac:dyDescent="0.25">
      <c r="F59" s="14">
        <f>SUM(F52:F58)</f>
        <v>0</v>
      </c>
      <c r="G59" s="14">
        <f>SUM(G52:G58)</f>
        <v>0</v>
      </c>
      <c r="H59" s="14">
        <f t="shared" ref="H59:Q59" si="19">SUM(H52:H58)</f>
        <v>1</v>
      </c>
      <c r="I59" s="14">
        <f t="shared" si="19"/>
        <v>1</v>
      </c>
      <c r="J59" s="14">
        <f t="shared" si="19"/>
        <v>7</v>
      </c>
      <c r="K59" s="14">
        <f t="shared" si="19"/>
        <v>2</v>
      </c>
      <c r="L59" s="14">
        <f t="shared" si="19"/>
        <v>18</v>
      </c>
      <c r="M59" s="14">
        <f t="shared" si="19"/>
        <v>25</v>
      </c>
      <c r="N59" s="14">
        <f t="shared" si="19"/>
        <v>20</v>
      </c>
      <c r="O59" s="14">
        <f t="shared" si="19"/>
        <v>12</v>
      </c>
      <c r="P59" s="14">
        <f t="shared" si="19"/>
        <v>46</v>
      </c>
      <c r="Q59" s="14">
        <f t="shared" si="19"/>
        <v>40</v>
      </c>
      <c r="R59" s="37">
        <f>AVERAGE(R52:R58)</f>
        <v>3.6693703122274548</v>
      </c>
      <c r="S59" s="37">
        <f>AVERAGE(S52:S58)</f>
        <v>4.1742543171114601</v>
      </c>
      <c r="T59" s="27">
        <f>SUM(F59:O59)</f>
        <v>86</v>
      </c>
    </row>
    <row r="61" spans="2:20" x14ac:dyDescent="0.25">
      <c r="B61" s="44" t="s">
        <v>89</v>
      </c>
      <c r="C61" s="45" t="s">
        <v>160</v>
      </c>
      <c r="D61" s="46"/>
      <c r="E61" s="46"/>
      <c r="F61" s="41" t="s">
        <v>75</v>
      </c>
      <c r="G61" s="41"/>
      <c r="H61" s="41" t="s">
        <v>80</v>
      </c>
      <c r="I61" s="41"/>
      <c r="J61" s="41" t="s">
        <v>74</v>
      </c>
      <c r="K61" s="41"/>
      <c r="L61" s="41" t="s">
        <v>73</v>
      </c>
      <c r="M61" s="41"/>
      <c r="N61" s="41" t="s">
        <v>102</v>
      </c>
      <c r="O61" s="41"/>
      <c r="P61" s="41" t="s">
        <v>123</v>
      </c>
      <c r="Q61" s="41"/>
      <c r="R61" s="41" t="s">
        <v>124</v>
      </c>
      <c r="S61" s="41"/>
    </row>
    <row r="62" spans="2:20" x14ac:dyDescent="0.25">
      <c r="B62" s="44"/>
      <c r="C62" s="45"/>
      <c r="D62" s="46"/>
      <c r="E62" s="46"/>
      <c r="F62" s="11" t="s">
        <v>91</v>
      </c>
      <c r="G62" s="11" t="s">
        <v>92</v>
      </c>
      <c r="H62" s="11" t="s">
        <v>91</v>
      </c>
      <c r="I62" s="11" t="s">
        <v>92</v>
      </c>
      <c r="J62" s="11" t="s">
        <v>91</v>
      </c>
      <c r="K62" s="11" t="s">
        <v>92</v>
      </c>
      <c r="L62" s="11" t="s">
        <v>91</v>
      </c>
      <c r="M62" s="11" t="s">
        <v>92</v>
      </c>
      <c r="N62" s="11" t="s">
        <v>91</v>
      </c>
      <c r="O62" s="11" t="s">
        <v>92</v>
      </c>
      <c r="P62" s="11" t="s">
        <v>91</v>
      </c>
      <c r="Q62" s="11" t="s">
        <v>92</v>
      </c>
      <c r="R62" s="11" t="s">
        <v>91</v>
      </c>
      <c r="S62" s="11" t="s">
        <v>92</v>
      </c>
    </row>
    <row r="63" spans="2:20" x14ac:dyDescent="0.25">
      <c r="B63" s="8">
        <v>1</v>
      </c>
      <c r="C63" s="12" t="s">
        <v>84</v>
      </c>
      <c r="D63" s="8">
        <v>1</v>
      </c>
      <c r="E63" s="8">
        <f>D63*11</f>
        <v>11</v>
      </c>
      <c r="F63" s="8">
        <f>COUNTIF(Respostas!$DT$2:$DT$87,D63*1)</f>
        <v>0</v>
      </c>
      <c r="G63" s="8">
        <f>COUNTIF(Respostas!$DT$2:$DT$87,E63*1)</f>
        <v>0</v>
      </c>
      <c r="H63" s="8">
        <f>COUNTIF(Respostas!$DT$2:$DT$87,D63*2)</f>
        <v>0</v>
      </c>
      <c r="I63" s="8">
        <f>COUNTIF(Respostas!$DT$2:$DT$87,E63*2)</f>
        <v>0</v>
      </c>
      <c r="J63" s="8">
        <f>COUNTIF(Respostas!$DT$2:$DT$87,D63*3)</f>
        <v>0</v>
      </c>
      <c r="K63" s="8">
        <f>COUNTIF(Respostas!$DT$2:$DT$87,E63*3)</f>
        <v>0</v>
      </c>
      <c r="L63" s="8">
        <f>COUNTIF(Respostas!$DT$2:$DT$87,D63*4)</f>
        <v>4</v>
      </c>
      <c r="M63" s="8">
        <f>COUNTIF(Respostas!$DT$2:$DT$87,E63*4)</f>
        <v>3</v>
      </c>
      <c r="N63" s="8">
        <f>COUNTIF(Respostas!$DT$2:$DT$87,D63*5)</f>
        <v>2</v>
      </c>
      <c r="O63" s="8">
        <f>COUNTIF(Respostas!$DT$2:$DT$87,E63*5)</f>
        <v>1</v>
      </c>
      <c r="P63" s="8">
        <f t="shared" ref="P63" si="20">F63+H63+J63+L63+N63</f>
        <v>6</v>
      </c>
      <c r="Q63" s="8">
        <f t="shared" ref="Q63" si="21">G63+I63+K63+M63+O63</f>
        <v>4</v>
      </c>
      <c r="R63" s="28">
        <f>IFERROR(((F63*1)+(H63*2)+(J63*3)+(L63*4)+(N63*5))/P63,0)</f>
        <v>4.333333333333333</v>
      </c>
      <c r="S63" s="28">
        <f>IFERROR(((G63*1)+(I63*2)+(K63*3)+(M63*4)+(O63*5))/Q63,0)</f>
        <v>4.25</v>
      </c>
    </row>
    <row r="64" spans="2:20" x14ac:dyDescent="0.25">
      <c r="B64" s="8">
        <v>2</v>
      </c>
      <c r="C64" s="9" t="s">
        <v>83</v>
      </c>
      <c r="D64" s="18">
        <v>101</v>
      </c>
      <c r="E64" s="8">
        <f t="shared" ref="E64:E69" si="22">D64*11</f>
        <v>1111</v>
      </c>
      <c r="F64" s="8">
        <f>COUNTIF(Respostas!$DT$2:$DT$87,D64*1)</f>
        <v>0</v>
      </c>
      <c r="G64" s="8">
        <f>COUNTIF(Respostas!$DT$2:$DT$87,E64*1)</f>
        <v>0</v>
      </c>
      <c r="H64" s="8">
        <f>COUNTIF(Respostas!$DT$2:$DT$87,D64*2)</f>
        <v>0</v>
      </c>
      <c r="I64" s="8">
        <f>COUNTIF(Respostas!$DT$2:$DT$87,E64*2)</f>
        <v>0</v>
      </c>
      <c r="J64" s="8">
        <f>COUNTIF(Respostas!$DT$2:$DT$87,D64*3)</f>
        <v>0</v>
      </c>
      <c r="K64" s="8">
        <f>COUNTIF(Respostas!$DT$2:$DT$87,E64*3)</f>
        <v>0</v>
      </c>
      <c r="L64" s="8">
        <f>COUNTIF(Respostas!$DT$2:$DT$87,D64*4)</f>
        <v>2</v>
      </c>
      <c r="M64" s="8">
        <f>COUNTIF(Respostas!$DT$2:$DT$87,E64*4)</f>
        <v>2</v>
      </c>
      <c r="N64" s="8">
        <f>COUNTIF(Respostas!$DT$2:$DT$87,D64*5)</f>
        <v>1</v>
      </c>
      <c r="O64" s="8">
        <f>COUNTIF(Respostas!$DT$2:$DT$87,E64*5)</f>
        <v>0</v>
      </c>
      <c r="P64" s="8">
        <f t="shared" ref="P64:Q69" si="23">F64+H64+J64+L64+N64</f>
        <v>3</v>
      </c>
      <c r="Q64" s="8">
        <f t="shared" si="23"/>
        <v>2</v>
      </c>
      <c r="R64" s="28">
        <f t="shared" ref="R64:S69" si="24">IFERROR(((F64*1)+(H64*2)+(J64*3)+(L64*4)+(N64*5))/P64,0)</f>
        <v>4.333333333333333</v>
      </c>
      <c r="S64" s="28">
        <f t="shared" si="24"/>
        <v>4</v>
      </c>
    </row>
    <row r="65" spans="2:20" x14ac:dyDescent="0.25">
      <c r="B65" s="8">
        <v>3</v>
      </c>
      <c r="C65" s="9" t="s">
        <v>78</v>
      </c>
      <c r="D65" s="18">
        <v>1001</v>
      </c>
      <c r="E65" s="8">
        <f t="shared" si="22"/>
        <v>11011</v>
      </c>
      <c r="F65" s="8">
        <f>COUNTIF(Respostas!$DT$2:$DT$87,D65*1)</f>
        <v>0</v>
      </c>
      <c r="G65" s="8">
        <f>COUNTIF(Respostas!$DT$2:$DT$87,E65*1)</f>
        <v>0</v>
      </c>
      <c r="H65" s="8">
        <f>COUNTIF(Respostas!$DT$2:$DT$87,D65*2)</f>
        <v>0</v>
      </c>
      <c r="I65" s="8">
        <f>COUNTIF(Respostas!$DT$2:$DT$87,E65*2)</f>
        <v>0</v>
      </c>
      <c r="J65" s="8">
        <f>COUNTIF(Respostas!$DT$2:$DT$87,D65*3)</f>
        <v>5</v>
      </c>
      <c r="K65" s="8">
        <f>COUNTIF(Respostas!$DT$2:$DT$87,E65*3)</f>
        <v>2</v>
      </c>
      <c r="L65" s="8">
        <f>COUNTIF(Respostas!$DT$2:$DT$87,D65*4)</f>
        <v>4</v>
      </c>
      <c r="M65" s="8">
        <f>COUNTIF(Respostas!$DT$2:$DT$87,E65*4)</f>
        <v>1</v>
      </c>
      <c r="N65" s="8">
        <f>COUNTIF(Respostas!$DT$2:$DT$87,D65*5)</f>
        <v>4</v>
      </c>
      <c r="O65" s="8">
        <f>COUNTIF(Respostas!$DT$2:$DT$87,E65*5)</f>
        <v>1</v>
      </c>
      <c r="P65" s="8">
        <f t="shared" si="23"/>
        <v>13</v>
      </c>
      <c r="Q65" s="8">
        <f t="shared" si="23"/>
        <v>4</v>
      </c>
      <c r="R65" s="28">
        <f t="shared" si="24"/>
        <v>3.9230769230769229</v>
      </c>
      <c r="S65" s="28">
        <f t="shared" si="24"/>
        <v>3.75</v>
      </c>
    </row>
    <row r="66" spans="2:20" x14ac:dyDescent="0.25">
      <c r="B66" s="8">
        <v>4</v>
      </c>
      <c r="C66" s="9" t="s">
        <v>86</v>
      </c>
      <c r="D66" s="18">
        <v>10001</v>
      </c>
      <c r="E66" s="8">
        <f t="shared" si="22"/>
        <v>110011</v>
      </c>
      <c r="F66" s="8">
        <f>COUNTIF(Respostas!$DT$2:$DT$87,D66*1)</f>
        <v>0</v>
      </c>
      <c r="G66" s="8">
        <f>COUNTIF(Respostas!$DT$2:$DT$87,E66*1)</f>
        <v>0</v>
      </c>
      <c r="H66" s="8">
        <f>COUNTIF(Respostas!$DT$2:$DT$87,D66*2)</f>
        <v>0</v>
      </c>
      <c r="I66" s="8">
        <f>COUNTIF(Respostas!$DT$2:$DT$87,E66*2)</f>
        <v>2</v>
      </c>
      <c r="J66" s="8">
        <f>COUNTIF(Respostas!$DT$2:$DT$87,D66*3)</f>
        <v>0</v>
      </c>
      <c r="K66" s="8">
        <f>COUNTIF(Respostas!$DT$2:$DT$87,E66*3)</f>
        <v>3</v>
      </c>
      <c r="L66" s="8">
        <f>COUNTIF(Respostas!$DT$2:$DT$87,D66*4)</f>
        <v>0</v>
      </c>
      <c r="M66" s="8">
        <f>COUNTIF(Respostas!$DT$2:$DT$87,E66*4)</f>
        <v>6</v>
      </c>
      <c r="N66" s="8">
        <f>COUNTIF(Respostas!$DT$2:$DT$87,D66*5)</f>
        <v>0</v>
      </c>
      <c r="O66" s="8">
        <f>COUNTIF(Respostas!$DT$2:$DT$87,E66*5)</f>
        <v>2</v>
      </c>
      <c r="P66" s="8">
        <f t="shared" si="23"/>
        <v>0</v>
      </c>
      <c r="Q66" s="8">
        <f t="shared" si="23"/>
        <v>13</v>
      </c>
      <c r="R66" s="28">
        <f t="shared" si="24"/>
        <v>0</v>
      </c>
      <c r="S66" s="28">
        <f t="shared" si="24"/>
        <v>3.6153846153846154</v>
      </c>
    </row>
    <row r="67" spans="2:20" x14ac:dyDescent="0.25">
      <c r="B67" s="8">
        <v>5</v>
      </c>
      <c r="C67" s="17" t="s">
        <v>68</v>
      </c>
      <c r="D67" s="19">
        <v>100001</v>
      </c>
      <c r="E67" s="8">
        <f t="shared" si="22"/>
        <v>1100011</v>
      </c>
      <c r="F67" s="8">
        <f>COUNTIF(Respostas!$DT$2:$DT$87,D67*1)</f>
        <v>0</v>
      </c>
      <c r="G67" s="8">
        <f>COUNTIF(Respostas!$DT$2:$DT$87,E67*1)</f>
        <v>0</v>
      </c>
      <c r="H67" s="8">
        <f>COUNTIF(Respostas!$DT$2:$DT$87,D67*2)</f>
        <v>0</v>
      </c>
      <c r="I67" s="8">
        <f>COUNTIF(Respostas!$DT$2:$DT$87,E67*2)</f>
        <v>0</v>
      </c>
      <c r="J67" s="8">
        <f>COUNTIF(Respostas!$DT$2:$DT$87,D67*3)</f>
        <v>0</v>
      </c>
      <c r="K67" s="8">
        <f>COUNTIF(Respostas!$DT$2:$DT$87,E67*3)</f>
        <v>0</v>
      </c>
      <c r="L67" s="8">
        <f>COUNTIF(Respostas!$DT$2:$DT$87,D67*4)</f>
        <v>4</v>
      </c>
      <c r="M67" s="8">
        <f>COUNTIF(Respostas!$DT$2:$DT$87,E67*4)</f>
        <v>3</v>
      </c>
      <c r="N67" s="8">
        <f>COUNTIF(Respostas!$DT$2:$DT$87,D67*5)</f>
        <v>5</v>
      </c>
      <c r="O67" s="8">
        <f>COUNTIF(Respostas!$DT$2:$DT$87,E67*5)</f>
        <v>4</v>
      </c>
      <c r="P67" s="8">
        <f t="shared" si="23"/>
        <v>9</v>
      </c>
      <c r="Q67" s="8">
        <f t="shared" si="23"/>
        <v>7</v>
      </c>
      <c r="R67" s="28">
        <f t="shared" si="24"/>
        <v>4.5555555555555554</v>
      </c>
      <c r="S67" s="28">
        <f t="shared" si="24"/>
        <v>4.5714285714285712</v>
      </c>
    </row>
    <row r="68" spans="2:20" x14ac:dyDescent="0.25">
      <c r="B68" s="8">
        <v>6</v>
      </c>
      <c r="C68" s="9" t="s">
        <v>81</v>
      </c>
      <c r="D68" s="18">
        <v>1000001</v>
      </c>
      <c r="E68" s="8">
        <f t="shared" si="22"/>
        <v>11000011</v>
      </c>
      <c r="F68" s="8">
        <f>COUNTIF(Respostas!$DT$2:$DT$87,D68*1)</f>
        <v>0</v>
      </c>
      <c r="G68" s="8">
        <f>COUNTIF(Respostas!$DT$2:$DT$87,E68*1)</f>
        <v>0</v>
      </c>
      <c r="H68" s="8">
        <f>COUNTIF(Respostas!$DT$2:$DT$87,D68*2)</f>
        <v>1</v>
      </c>
      <c r="I68" s="8">
        <f>COUNTIF(Respostas!$DT$2:$DT$87,E68*2)</f>
        <v>0</v>
      </c>
      <c r="J68" s="8">
        <f>COUNTIF(Respostas!$DT$2:$DT$87,D68*3)</f>
        <v>1</v>
      </c>
      <c r="K68" s="8">
        <f>COUNTIF(Respostas!$DT$2:$DT$87,E68*3)</f>
        <v>1</v>
      </c>
      <c r="L68" s="8">
        <f>COUNTIF(Respostas!$DT$2:$DT$87,D68*4)</f>
        <v>2</v>
      </c>
      <c r="M68" s="8">
        <f>COUNTIF(Respostas!$DT$2:$DT$87,E68*4)</f>
        <v>2</v>
      </c>
      <c r="N68" s="8">
        <f>COUNTIF(Respostas!$DT$2:$DT$87,D68*5)</f>
        <v>3</v>
      </c>
      <c r="O68" s="8">
        <f>COUNTIF(Respostas!$DT$2:$DT$87,E68*5)</f>
        <v>2</v>
      </c>
      <c r="P68" s="8">
        <f t="shared" si="23"/>
        <v>7</v>
      </c>
      <c r="Q68" s="8">
        <f t="shared" si="23"/>
        <v>5</v>
      </c>
      <c r="R68" s="28">
        <f t="shared" si="24"/>
        <v>4</v>
      </c>
      <c r="S68" s="28">
        <f t="shared" si="24"/>
        <v>4.2</v>
      </c>
    </row>
    <row r="69" spans="2:20" x14ac:dyDescent="0.25">
      <c r="B69" s="8">
        <v>7</v>
      </c>
      <c r="C69" s="9" t="s">
        <v>82</v>
      </c>
      <c r="D69" s="18">
        <v>100000001</v>
      </c>
      <c r="E69" s="8">
        <f t="shared" si="22"/>
        <v>1100000011</v>
      </c>
      <c r="F69" s="8">
        <f>COUNTIF(Respostas!$DT$2:$DT$87,D69*1)</f>
        <v>1</v>
      </c>
      <c r="G69" s="8">
        <f>COUNTIF(Respostas!$DT$2:$DT$87,E69*1)</f>
        <v>0</v>
      </c>
      <c r="H69" s="8">
        <f>COUNTIF(Respostas!$DT$2:$DT$87,D69*2)</f>
        <v>0</v>
      </c>
      <c r="I69" s="8">
        <f>COUNTIF(Respostas!$DT$2:$DT$87,E69*2)</f>
        <v>1</v>
      </c>
      <c r="J69" s="8">
        <f>COUNTIF(Respostas!$DT$2:$DT$87,D69*3)</f>
        <v>0</v>
      </c>
      <c r="K69" s="8">
        <f>COUNTIF(Respostas!$DT$2:$DT$87,E69*3)</f>
        <v>1</v>
      </c>
      <c r="L69" s="8">
        <f>COUNTIF(Respostas!$DT$2:$DT$87,D69*4)</f>
        <v>3</v>
      </c>
      <c r="M69" s="8">
        <f>COUNTIF(Respostas!$DT$2:$DT$87,E69*4)</f>
        <v>0</v>
      </c>
      <c r="N69" s="8">
        <f>COUNTIF(Respostas!$DT$2:$DT$87,D69*5)</f>
        <v>4</v>
      </c>
      <c r="O69" s="8">
        <f>COUNTIF(Respostas!$DT$2:$DT$87,E69*5)</f>
        <v>3</v>
      </c>
      <c r="P69" s="8">
        <f t="shared" si="23"/>
        <v>8</v>
      </c>
      <c r="Q69" s="8">
        <f t="shared" si="23"/>
        <v>5</v>
      </c>
      <c r="R69" s="28">
        <f t="shared" si="24"/>
        <v>4.125</v>
      </c>
      <c r="S69" s="28">
        <f t="shared" si="24"/>
        <v>4</v>
      </c>
    </row>
    <row r="70" spans="2:20" x14ac:dyDescent="0.25">
      <c r="F70" s="14">
        <f>SUM(F63:F69)</f>
        <v>1</v>
      </c>
      <c r="G70" s="14">
        <f t="shared" ref="G70:Q70" si="25">SUM(G63:G69)</f>
        <v>0</v>
      </c>
      <c r="H70" s="14">
        <f t="shared" si="25"/>
        <v>1</v>
      </c>
      <c r="I70" s="14">
        <f t="shared" si="25"/>
        <v>3</v>
      </c>
      <c r="J70" s="14">
        <f t="shared" si="25"/>
        <v>6</v>
      </c>
      <c r="K70" s="14">
        <f t="shared" si="25"/>
        <v>7</v>
      </c>
      <c r="L70" s="14">
        <f t="shared" si="25"/>
        <v>19</v>
      </c>
      <c r="M70" s="14">
        <f t="shared" si="25"/>
        <v>17</v>
      </c>
      <c r="N70" s="14">
        <f t="shared" si="25"/>
        <v>19</v>
      </c>
      <c r="O70" s="14">
        <f t="shared" si="25"/>
        <v>13</v>
      </c>
      <c r="P70" s="14">
        <f t="shared" si="25"/>
        <v>46</v>
      </c>
      <c r="Q70" s="14">
        <f t="shared" si="25"/>
        <v>40</v>
      </c>
      <c r="R70" s="37">
        <f>AVERAGE(R63:R69)</f>
        <v>3.6100427350427351</v>
      </c>
      <c r="S70" s="37">
        <f>AVERAGE(S63:S69)</f>
        <v>4.0552590266875983</v>
      </c>
      <c r="T70" s="27">
        <f>SUM(F70:O70)</f>
        <v>86</v>
      </c>
    </row>
    <row r="72" spans="2:20" x14ac:dyDescent="0.25">
      <c r="B72" s="44" t="s">
        <v>89</v>
      </c>
      <c r="C72" s="45" t="s">
        <v>161</v>
      </c>
      <c r="D72" s="46"/>
      <c r="E72" s="46"/>
      <c r="F72" s="41" t="s">
        <v>75</v>
      </c>
      <c r="G72" s="41"/>
      <c r="H72" s="41" t="s">
        <v>80</v>
      </c>
      <c r="I72" s="41"/>
      <c r="J72" s="41" t="s">
        <v>74</v>
      </c>
      <c r="K72" s="41"/>
      <c r="L72" s="41" t="s">
        <v>73</v>
      </c>
      <c r="M72" s="41"/>
      <c r="N72" s="41" t="s">
        <v>102</v>
      </c>
      <c r="O72" s="41"/>
      <c r="P72" s="41" t="s">
        <v>123</v>
      </c>
      <c r="Q72" s="41"/>
      <c r="R72" s="41" t="s">
        <v>124</v>
      </c>
      <c r="S72" s="41"/>
    </row>
    <row r="73" spans="2:20" x14ac:dyDescent="0.25">
      <c r="B73" s="44"/>
      <c r="C73" s="45"/>
      <c r="D73" s="46"/>
      <c r="E73" s="46"/>
      <c r="F73" s="11" t="s">
        <v>91</v>
      </c>
      <c r="G73" s="11" t="s">
        <v>92</v>
      </c>
      <c r="H73" s="11" t="s">
        <v>91</v>
      </c>
      <c r="I73" s="11" t="s">
        <v>92</v>
      </c>
      <c r="J73" s="11" t="s">
        <v>91</v>
      </c>
      <c r="K73" s="11" t="s">
        <v>92</v>
      </c>
      <c r="L73" s="11" t="s">
        <v>91</v>
      </c>
      <c r="M73" s="11" t="s">
        <v>92</v>
      </c>
      <c r="N73" s="11" t="s">
        <v>91</v>
      </c>
      <c r="O73" s="11" t="s">
        <v>92</v>
      </c>
      <c r="P73" s="11" t="s">
        <v>91</v>
      </c>
      <c r="Q73" s="11" t="s">
        <v>92</v>
      </c>
      <c r="R73" s="11" t="s">
        <v>91</v>
      </c>
      <c r="S73" s="11" t="s">
        <v>92</v>
      </c>
    </row>
    <row r="74" spans="2:20" x14ac:dyDescent="0.25">
      <c r="B74" s="8">
        <v>1</v>
      </c>
      <c r="C74" s="12" t="s">
        <v>84</v>
      </c>
      <c r="D74" s="8">
        <v>1</v>
      </c>
      <c r="E74" s="8">
        <f>D74*11</f>
        <v>11</v>
      </c>
      <c r="F74" s="8">
        <f>COUNTIF(Respostas!$DV$2:$DV$87,D74*1)</f>
        <v>0</v>
      </c>
      <c r="G74" s="8">
        <f>COUNTIF(Respostas!$DV$2:$DV$87,E74*1)</f>
        <v>0</v>
      </c>
      <c r="H74" s="8">
        <f>COUNTIF(Respostas!$DV$2:$DV$87,D74*2)</f>
        <v>0</v>
      </c>
      <c r="I74" s="8">
        <f>COUNTIF(Respostas!$DV$2:$DV$87,E74*2)</f>
        <v>0</v>
      </c>
      <c r="J74" s="8">
        <f>COUNTIF(Respostas!$DV$2:$DV$87,D74*3)</f>
        <v>1</v>
      </c>
      <c r="K74" s="8">
        <f>COUNTIF(Respostas!$DV$2:$DV$87,E74*3)</f>
        <v>0</v>
      </c>
      <c r="L74" s="8">
        <f>COUNTIF(Respostas!$DV$2:$DV$87,D74*4)</f>
        <v>1</v>
      </c>
      <c r="M74" s="8">
        <f>COUNTIF(Respostas!$DV$2:$DV$87,E74*4)</f>
        <v>3</v>
      </c>
      <c r="N74" s="8">
        <f>COUNTIF(Respostas!$DV$2:$DV$87,D74*5)</f>
        <v>4</v>
      </c>
      <c r="O74" s="8">
        <f>COUNTIF(Respostas!$DV$2:$DV$87,E74*5)</f>
        <v>1</v>
      </c>
      <c r="P74" s="8">
        <f t="shared" ref="P74" si="26">F74+H74+J74+L74+N74</f>
        <v>6</v>
      </c>
      <c r="Q74" s="8">
        <f t="shared" ref="Q74" si="27">G74+I74+K74+M74+O74</f>
        <v>4</v>
      </c>
      <c r="R74" s="28">
        <f>IFERROR(((F74*1)+(H74*2)+(J74*3)+(L74*4)+(N74*5))/P74,0)</f>
        <v>4.5</v>
      </c>
      <c r="S74" s="28">
        <f>IFERROR(((G74*1)+(I74*2)+(K74*3)+(M74*4)+(O74*5))/Q74,0)</f>
        <v>4.25</v>
      </c>
    </row>
    <row r="75" spans="2:20" x14ac:dyDescent="0.25">
      <c r="B75" s="8">
        <v>2</v>
      </c>
      <c r="C75" s="9" t="s">
        <v>83</v>
      </c>
      <c r="D75" s="18">
        <v>101</v>
      </c>
      <c r="E75" s="8">
        <f t="shared" ref="E75:E80" si="28">D75*11</f>
        <v>1111</v>
      </c>
      <c r="F75" s="8">
        <f>COUNTIF(Respostas!$DV$2:$DV$87,D75*1)</f>
        <v>0</v>
      </c>
      <c r="G75" s="8">
        <f>COUNTIF(Respostas!$DV$2:$DV$87,E75*1)</f>
        <v>0</v>
      </c>
      <c r="H75" s="8">
        <f>COUNTIF(Respostas!$DV$2:$DV$87,D75*2)</f>
        <v>0</v>
      </c>
      <c r="I75" s="8">
        <f>COUNTIF(Respostas!$DV$2:$DV$87,E75*2)</f>
        <v>1</v>
      </c>
      <c r="J75" s="8">
        <f>COUNTIF(Respostas!$DV$2:$DV$87,D75*3)</f>
        <v>0</v>
      </c>
      <c r="K75" s="8">
        <f>COUNTIF(Respostas!$DV$2:$DV$87,E75*3)</f>
        <v>0</v>
      </c>
      <c r="L75" s="8">
        <f>COUNTIF(Respostas!$DV$2:$DV$87,D75*4)</f>
        <v>0</v>
      </c>
      <c r="M75" s="8">
        <f>COUNTIF(Respostas!$DV$2:$DV$87,E75*4)</f>
        <v>0</v>
      </c>
      <c r="N75" s="8">
        <f>COUNTIF(Respostas!$DV$2:$DV$87,D75*5)</f>
        <v>3</v>
      </c>
      <c r="O75" s="8">
        <f>COUNTIF(Respostas!$DV$2:$DV$87,E75*5)</f>
        <v>1</v>
      </c>
      <c r="P75" s="8">
        <f t="shared" ref="P75:Q80" si="29">F75+H75+J75+L75+N75</f>
        <v>3</v>
      </c>
      <c r="Q75" s="8">
        <f t="shared" si="29"/>
        <v>2</v>
      </c>
      <c r="R75" s="28">
        <f t="shared" ref="R75:S80" si="30">IFERROR(((F75*1)+(H75*2)+(J75*3)+(L75*4)+(N75*5))/P75,0)</f>
        <v>5</v>
      </c>
      <c r="S75" s="28">
        <f t="shared" si="30"/>
        <v>3.5</v>
      </c>
    </row>
    <row r="76" spans="2:20" x14ac:dyDescent="0.25">
      <c r="B76" s="8">
        <v>3</v>
      </c>
      <c r="C76" s="9" t="s">
        <v>78</v>
      </c>
      <c r="D76" s="18">
        <v>1001</v>
      </c>
      <c r="E76" s="8">
        <f t="shared" si="28"/>
        <v>11011</v>
      </c>
      <c r="F76" s="8">
        <f>COUNTIF(Respostas!$DV$2:$DV$87,D76*1)</f>
        <v>0</v>
      </c>
      <c r="G76" s="8">
        <f>COUNTIF(Respostas!$DV$2:$DV$87,E76*1)</f>
        <v>0</v>
      </c>
      <c r="H76" s="8">
        <f>COUNTIF(Respostas!$DV$2:$DV$87,D76*2)</f>
        <v>1</v>
      </c>
      <c r="I76" s="8">
        <f>COUNTIF(Respostas!$DV$2:$DV$87,E76*2)</f>
        <v>0</v>
      </c>
      <c r="J76" s="8">
        <f>COUNTIF(Respostas!$DV$2:$DV$87,D76*3)</f>
        <v>2</v>
      </c>
      <c r="K76" s="8">
        <f>COUNTIF(Respostas!$DV$2:$DV$87,E76*3)</f>
        <v>0</v>
      </c>
      <c r="L76" s="8">
        <f>COUNTIF(Respostas!$DV$2:$DV$87,D76*4)</f>
        <v>5</v>
      </c>
      <c r="M76" s="8">
        <f>COUNTIF(Respostas!$DV$2:$DV$87,E76*4)</f>
        <v>1</v>
      </c>
      <c r="N76" s="8">
        <f>COUNTIF(Respostas!$DV$2:$DV$87,D76*5)</f>
        <v>5</v>
      </c>
      <c r="O76" s="8">
        <f>COUNTIF(Respostas!$DV$2:$DV$87,E76*5)</f>
        <v>3</v>
      </c>
      <c r="P76" s="8">
        <f t="shared" si="29"/>
        <v>13</v>
      </c>
      <c r="Q76" s="8">
        <f t="shared" si="29"/>
        <v>4</v>
      </c>
      <c r="R76" s="28">
        <f t="shared" si="30"/>
        <v>4.0769230769230766</v>
      </c>
      <c r="S76" s="28">
        <f t="shared" si="30"/>
        <v>4.75</v>
      </c>
    </row>
    <row r="77" spans="2:20" x14ac:dyDescent="0.25">
      <c r="B77" s="8">
        <v>4</v>
      </c>
      <c r="C77" s="9" t="s">
        <v>86</v>
      </c>
      <c r="D77" s="18">
        <v>10001</v>
      </c>
      <c r="E77" s="8">
        <f t="shared" si="28"/>
        <v>110011</v>
      </c>
      <c r="F77" s="8">
        <f>COUNTIF(Respostas!$DV$2:$DV$87,D77*1)</f>
        <v>0</v>
      </c>
      <c r="G77" s="8">
        <f>COUNTIF(Respostas!$DV$2:$DV$87,E77*1)</f>
        <v>0</v>
      </c>
      <c r="H77" s="8">
        <f>COUNTIF(Respostas!$DV$2:$DV$87,D77*2)</f>
        <v>0</v>
      </c>
      <c r="I77" s="8">
        <f>COUNTIF(Respostas!$DV$2:$DV$87,E77*2)</f>
        <v>0</v>
      </c>
      <c r="J77" s="8">
        <f>COUNTIF(Respostas!$DV$2:$DV$87,D77*3)</f>
        <v>0</v>
      </c>
      <c r="K77" s="8">
        <f>COUNTIF(Respostas!$DV$2:$DV$87,E77*3)</f>
        <v>2</v>
      </c>
      <c r="L77" s="8">
        <f>COUNTIF(Respostas!$DV$2:$DV$87,D77*4)</f>
        <v>0</v>
      </c>
      <c r="M77" s="8">
        <f>COUNTIF(Respostas!$DV$2:$DV$87,E77*4)</f>
        <v>6</v>
      </c>
      <c r="N77" s="8">
        <f>COUNTIF(Respostas!$DV$2:$DV$87,D77*5)</f>
        <v>0</v>
      </c>
      <c r="O77" s="8">
        <f>COUNTIF(Respostas!$DV$2:$DV$87,E77*5)</f>
        <v>5</v>
      </c>
      <c r="P77" s="8">
        <f t="shared" si="29"/>
        <v>0</v>
      </c>
      <c r="Q77" s="8">
        <f t="shared" si="29"/>
        <v>13</v>
      </c>
      <c r="R77" s="28">
        <f t="shared" si="30"/>
        <v>0</v>
      </c>
      <c r="S77" s="28">
        <f t="shared" si="30"/>
        <v>4.2307692307692308</v>
      </c>
    </row>
    <row r="78" spans="2:20" x14ac:dyDescent="0.25">
      <c r="B78" s="8">
        <v>5</v>
      </c>
      <c r="C78" s="17" t="s">
        <v>68</v>
      </c>
      <c r="D78" s="19">
        <v>100001</v>
      </c>
      <c r="E78" s="8">
        <f t="shared" si="28"/>
        <v>1100011</v>
      </c>
      <c r="F78" s="8">
        <f>COUNTIF(Respostas!$DV$2:$DV$87,D78*1)</f>
        <v>0</v>
      </c>
      <c r="G78" s="8">
        <f>COUNTIF(Respostas!$DV$2:$DV$87,E78*1)</f>
        <v>0</v>
      </c>
      <c r="H78" s="8">
        <f>COUNTIF(Respostas!$DV$2:$DV$87,D78*2)</f>
        <v>0</v>
      </c>
      <c r="I78" s="8">
        <f>COUNTIF(Respostas!$DV$2:$DV$87,E78*2)</f>
        <v>0</v>
      </c>
      <c r="J78" s="8">
        <f>COUNTIF(Respostas!$DV$2:$DV$87,D78*3)</f>
        <v>0</v>
      </c>
      <c r="K78" s="8">
        <f>COUNTIF(Respostas!$DV$2:$DV$87,E78*3)</f>
        <v>0</v>
      </c>
      <c r="L78" s="8">
        <f>COUNTIF(Respostas!$DV$2:$DV$87,D78*4)</f>
        <v>4</v>
      </c>
      <c r="M78" s="8">
        <f>COUNTIF(Respostas!$DV$2:$DV$87,E78*4)</f>
        <v>1</v>
      </c>
      <c r="N78" s="8">
        <f>COUNTIF(Respostas!$DV$2:$DV$87,D78*5)</f>
        <v>5</v>
      </c>
      <c r="O78" s="8">
        <f>COUNTIF(Respostas!$DV$2:$DV$87,E78*5)</f>
        <v>6</v>
      </c>
      <c r="P78" s="8">
        <f t="shared" si="29"/>
        <v>9</v>
      </c>
      <c r="Q78" s="8">
        <f t="shared" si="29"/>
        <v>7</v>
      </c>
      <c r="R78" s="28">
        <f t="shared" si="30"/>
        <v>4.5555555555555554</v>
      </c>
      <c r="S78" s="28">
        <f t="shared" si="30"/>
        <v>4.8571428571428568</v>
      </c>
    </row>
    <row r="79" spans="2:20" x14ac:dyDescent="0.25">
      <c r="B79" s="8">
        <v>6</v>
      </c>
      <c r="C79" s="9" t="s">
        <v>81</v>
      </c>
      <c r="D79" s="18">
        <v>1000001</v>
      </c>
      <c r="E79" s="8">
        <f t="shared" si="28"/>
        <v>11000011</v>
      </c>
      <c r="F79" s="8">
        <f>COUNTIF(Respostas!$DV$2:$DV$87,D79*1)</f>
        <v>0</v>
      </c>
      <c r="G79" s="8">
        <f>COUNTIF(Respostas!$DV$2:$DV$87,E79*1)</f>
        <v>0</v>
      </c>
      <c r="H79" s="8">
        <f>COUNTIF(Respostas!$DV$2:$DV$87,D79*2)</f>
        <v>0</v>
      </c>
      <c r="I79" s="8">
        <f>COUNTIF(Respostas!$DV$2:$DV$87,E79*2)</f>
        <v>0</v>
      </c>
      <c r="J79" s="8">
        <f>COUNTIF(Respostas!$DV$2:$DV$87,D79*3)</f>
        <v>2</v>
      </c>
      <c r="K79" s="8">
        <f>COUNTIF(Respostas!$DV$2:$DV$87,E79*3)</f>
        <v>0</v>
      </c>
      <c r="L79" s="8">
        <f>COUNTIF(Respostas!$DV$2:$DV$87,D79*4)</f>
        <v>2</v>
      </c>
      <c r="M79" s="8">
        <f>COUNTIF(Respostas!$DV$2:$DV$87,E79*4)</f>
        <v>2</v>
      </c>
      <c r="N79" s="8">
        <f>COUNTIF(Respostas!$DV$2:$DV$87,D79*5)</f>
        <v>3</v>
      </c>
      <c r="O79" s="8">
        <f>COUNTIF(Respostas!$DV$2:$DV$87,E79*5)</f>
        <v>3</v>
      </c>
      <c r="P79" s="8">
        <f t="shared" si="29"/>
        <v>7</v>
      </c>
      <c r="Q79" s="8">
        <f t="shared" si="29"/>
        <v>5</v>
      </c>
      <c r="R79" s="28">
        <f t="shared" si="30"/>
        <v>4.1428571428571432</v>
      </c>
      <c r="S79" s="28">
        <f t="shared" si="30"/>
        <v>4.5999999999999996</v>
      </c>
    </row>
    <row r="80" spans="2:20" x14ac:dyDescent="0.25">
      <c r="B80" s="8">
        <v>7</v>
      </c>
      <c r="C80" s="9" t="s">
        <v>82</v>
      </c>
      <c r="D80" s="18">
        <v>100000001</v>
      </c>
      <c r="E80" s="8">
        <f t="shared" si="28"/>
        <v>1100000011</v>
      </c>
      <c r="F80" s="8">
        <f>COUNTIF(Respostas!$DV$2:$DV$87,D80*1)</f>
        <v>0</v>
      </c>
      <c r="G80" s="8">
        <f>COUNTIF(Respostas!$DV$2:$DV$87,E80*1)</f>
        <v>0</v>
      </c>
      <c r="H80" s="8">
        <f>COUNTIF(Respostas!$DV$2:$DV$87,D80*2)</f>
        <v>0</v>
      </c>
      <c r="I80" s="8">
        <f>COUNTIF(Respostas!$DV$2:$DV$87,E80*2)</f>
        <v>1</v>
      </c>
      <c r="J80" s="8">
        <f>COUNTIF(Respostas!$DV$2:$DV$87,D80*3)</f>
        <v>1</v>
      </c>
      <c r="K80" s="8">
        <f>COUNTIF(Respostas!$DV$2:$DV$87,E80*3)</f>
        <v>0</v>
      </c>
      <c r="L80" s="8">
        <f>COUNTIF(Respostas!$DV$2:$DV$87,D80*4)</f>
        <v>3</v>
      </c>
      <c r="M80" s="8">
        <f>COUNTIF(Respostas!$DV$2:$DV$87,E80*4)</f>
        <v>2</v>
      </c>
      <c r="N80" s="8">
        <f>COUNTIF(Respostas!$DV$2:$DV$87,D80*5)</f>
        <v>4</v>
      </c>
      <c r="O80" s="8">
        <f>COUNTIF(Respostas!$DV$2:$DV$87,E80*5)</f>
        <v>2</v>
      </c>
      <c r="P80" s="8">
        <f t="shared" si="29"/>
        <v>8</v>
      </c>
      <c r="Q80" s="8">
        <f t="shared" si="29"/>
        <v>5</v>
      </c>
      <c r="R80" s="28">
        <f t="shared" si="30"/>
        <v>4.375</v>
      </c>
      <c r="S80" s="28">
        <f t="shared" si="30"/>
        <v>4</v>
      </c>
    </row>
    <row r="81" spans="2:20" x14ac:dyDescent="0.25">
      <c r="F81" s="14">
        <f>SUM(F74:F80)</f>
        <v>0</v>
      </c>
      <c r="G81" s="14">
        <f t="shared" ref="G81:Q81" si="31">SUM(G74:G80)</f>
        <v>0</v>
      </c>
      <c r="H81" s="14">
        <f t="shared" si="31"/>
        <v>1</v>
      </c>
      <c r="I81" s="14">
        <f t="shared" si="31"/>
        <v>2</v>
      </c>
      <c r="J81" s="14">
        <f t="shared" si="31"/>
        <v>6</v>
      </c>
      <c r="K81" s="14">
        <f t="shared" si="31"/>
        <v>2</v>
      </c>
      <c r="L81" s="14">
        <f t="shared" si="31"/>
        <v>15</v>
      </c>
      <c r="M81" s="14">
        <f t="shared" si="31"/>
        <v>15</v>
      </c>
      <c r="N81" s="14">
        <f t="shared" si="31"/>
        <v>24</v>
      </c>
      <c r="O81" s="14">
        <f t="shared" si="31"/>
        <v>21</v>
      </c>
      <c r="P81" s="14">
        <f t="shared" si="31"/>
        <v>46</v>
      </c>
      <c r="Q81" s="14">
        <f t="shared" si="31"/>
        <v>40</v>
      </c>
      <c r="R81" s="37">
        <f>AVERAGE(R74:R80)</f>
        <v>3.8071908250479676</v>
      </c>
      <c r="S81" s="37">
        <f>AVERAGE(S74:S80)</f>
        <v>4.3125588697017267</v>
      </c>
      <c r="T81" s="27">
        <f>SUM(F81:O81)</f>
        <v>86</v>
      </c>
    </row>
    <row r="83" spans="2:20" x14ac:dyDescent="0.25">
      <c r="B83" s="44" t="s">
        <v>89</v>
      </c>
      <c r="C83" s="45" t="s">
        <v>162</v>
      </c>
      <c r="D83" s="46"/>
      <c r="E83" s="46"/>
      <c r="F83" s="41" t="s">
        <v>75</v>
      </c>
      <c r="G83" s="41"/>
      <c r="H83" s="41" t="s">
        <v>80</v>
      </c>
      <c r="I83" s="41"/>
      <c r="J83" s="41" t="s">
        <v>74</v>
      </c>
      <c r="K83" s="41"/>
      <c r="L83" s="41" t="s">
        <v>73</v>
      </c>
      <c r="M83" s="41"/>
      <c r="N83" s="41" t="s">
        <v>102</v>
      </c>
      <c r="O83" s="41"/>
      <c r="P83" s="41" t="s">
        <v>123</v>
      </c>
      <c r="Q83" s="41"/>
      <c r="R83" s="41" t="s">
        <v>124</v>
      </c>
      <c r="S83" s="41"/>
    </row>
    <row r="84" spans="2:20" x14ac:dyDescent="0.25">
      <c r="B84" s="44"/>
      <c r="C84" s="45"/>
      <c r="D84" s="46"/>
      <c r="E84" s="46"/>
      <c r="F84" s="11" t="s">
        <v>91</v>
      </c>
      <c r="G84" s="11" t="s">
        <v>92</v>
      </c>
      <c r="H84" s="11" t="s">
        <v>91</v>
      </c>
      <c r="I84" s="11" t="s">
        <v>92</v>
      </c>
      <c r="J84" s="11" t="s">
        <v>91</v>
      </c>
      <c r="K84" s="11" t="s">
        <v>92</v>
      </c>
      <c r="L84" s="11" t="s">
        <v>91</v>
      </c>
      <c r="M84" s="11" t="s">
        <v>92</v>
      </c>
      <c r="N84" s="11" t="s">
        <v>91</v>
      </c>
      <c r="O84" s="11" t="s">
        <v>92</v>
      </c>
      <c r="P84" s="11" t="s">
        <v>91</v>
      </c>
      <c r="Q84" s="11" t="s">
        <v>92</v>
      </c>
      <c r="R84" s="11" t="s">
        <v>91</v>
      </c>
      <c r="S84" s="11" t="s">
        <v>92</v>
      </c>
    </row>
    <row r="85" spans="2:20" x14ac:dyDescent="0.25">
      <c r="B85" s="8">
        <v>1</v>
      </c>
      <c r="C85" s="12" t="s">
        <v>84</v>
      </c>
      <c r="D85" s="8">
        <v>1</v>
      </c>
      <c r="E85" s="8">
        <f>D85*11</f>
        <v>11</v>
      </c>
      <c r="F85" s="8">
        <f>COUNTIF(Respostas!$DX$2:$DX$87,D85*1)</f>
        <v>0</v>
      </c>
      <c r="G85" s="8">
        <f>COUNTIF(Respostas!$DX$2:$DX$87,E85*1)</f>
        <v>0</v>
      </c>
      <c r="H85" s="8">
        <f>COUNTIF(Respostas!$DX$2:$DX$87,D85*2)</f>
        <v>0</v>
      </c>
      <c r="I85" s="8">
        <f>COUNTIF(Respostas!$DX$2:$DX$87,E85*2)</f>
        <v>0</v>
      </c>
      <c r="J85" s="8">
        <f>COUNTIF(Respostas!$DX$2:$DX$87,D85*3)</f>
        <v>0</v>
      </c>
      <c r="K85" s="8">
        <f>COUNTIF(Respostas!$DX$2:$DX$87,E85*3)</f>
        <v>0</v>
      </c>
      <c r="L85" s="8">
        <f>COUNTIF(Respostas!$DX$2:$DX$87,D85*4)</f>
        <v>2</v>
      </c>
      <c r="M85" s="8">
        <f>COUNTIF(Respostas!$DX$2:$DX$87,E85*4)</f>
        <v>1</v>
      </c>
      <c r="N85" s="8">
        <f>COUNTIF(Respostas!$DX$2:$DX$87,D85*5)</f>
        <v>4</v>
      </c>
      <c r="O85" s="8">
        <f>COUNTIF(Respostas!$DX$2:$DX$87,E85*5)</f>
        <v>3</v>
      </c>
      <c r="P85" s="8">
        <f t="shared" ref="P85" si="32">F85+H85+J85+L85+N85</f>
        <v>6</v>
      </c>
      <c r="Q85" s="8">
        <f t="shared" ref="Q85" si="33">G85+I85+K85+M85+O85</f>
        <v>4</v>
      </c>
      <c r="R85" s="28">
        <f>IFERROR(((F85*1)+(H85*2)+(J85*3)+(L85*4)+(N85*5))/P85,0)</f>
        <v>4.666666666666667</v>
      </c>
      <c r="S85" s="28">
        <f>IFERROR(((G85*1)+(I85*2)+(K85*3)+(M85*4)+(O85*5))/Q85,0)</f>
        <v>4.75</v>
      </c>
    </row>
    <row r="86" spans="2:20" x14ac:dyDescent="0.25">
      <c r="B86" s="8">
        <v>2</v>
      </c>
      <c r="C86" s="9" t="s">
        <v>83</v>
      </c>
      <c r="D86" s="18">
        <v>101</v>
      </c>
      <c r="E86" s="8">
        <f t="shared" ref="E86:E91" si="34">D86*11</f>
        <v>1111</v>
      </c>
      <c r="F86" s="8">
        <f>COUNTIF(Respostas!$DX$2:$DX$87,D86*1)</f>
        <v>0</v>
      </c>
      <c r="G86" s="8">
        <f>COUNTIF(Respostas!$DX$2:$DX$87,E86*1)</f>
        <v>0</v>
      </c>
      <c r="H86" s="8">
        <f>COUNTIF(Respostas!$DX$2:$DX$87,D86*2)</f>
        <v>0</v>
      </c>
      <c r="I86" s="8">
        <f>COUNTIF(Respostas!$DX$2:$DX$87,E86*2)</f>
        <v>0</v>
      </c>
      <c r="J86" s="8">
        <f>COUNTIF(Respostas!$DX$2:$DX$87,D86*3)</f>
        <v>0</v>
      </c>
      <c r="K86" s="8">
        <f>COUNTIF(Respostas!$DX$2:$DX$87,E86*3)</f>
        <v>0</v>
      </c>
      <c r="L86" s="8">
        <f>COUNTIF(Respostas!$DX$2:$DX$87,D86*4)</f>
        <v>0</v>
      </c>
      <c r="M86" s="8">
        <f>COUNTIF(Respostas!$DX$2:$DX$87,E86*4)</f>
        <v>0</v>
      </c>
      <c r="N86" s="8">
        <f>COUNTIF(Respostas!$DX$2:$DX$87,D86*5)</f>
        <v>3</v>
      </c>
      <c r="O86" s="8">
        <f>COUNTIF(Respostas!$DX$2:$DX$87,E86*5)</f>
        <v>2</v>
      </c>
      <c r="P86" s="8">
        <f t="shared" ref="P86:Q91" si="35">F86+H86+J86+L86+N86</f>
        <v>3</v>
      </c>
      <c r="Q86" s="8">
        <f t="shared" si="35"/>
        <v>2</v>
      </c>
      <c r="R86" s="28">
        <f t="shared" ref="R86:S91" si="36">IFERROR(((F86*1)+(H86*2)+(J86*3)+(L86*4)+(N86*5))/P86,0)</f>
        <v>5</v>
      </c>
      <c r="S86" s="28">
        <f t="shared" si="36"/>
        <v>5</v>
      </c>
    </row>
    <row r="87" spans="2:20" x14ac:dyDescent="0.25">
      <c r="B87" s="8">
        <v>3</v>
      </c>
      <c r="C87" s="9" t="s">
        <v>78</v>
      </c>
      <c r="D87" s="18">
        <v>1001</v>
      </c>
      <c r="E87" s="8">
        <f t="shared" si="34"/>
        <v>11011</v>
      </c>
      <c r="F87" s="8">
        <f>COUNTIF(Respostas!$DX$2:$DX$87,D87*1)</f>
        <v>0</v>
      </c>
      <c r="G87" s="8">
        <f>COUNTIF(Respostas!$DX$2:$DX$87,E87*1)</f>
        <v>0</v>
      </c>
      <c r="H87" s="8">
        <f>COUNTIF(Respostas!$DX$2:$DX$87,D87*2)</f>
        <v>1</v>
      </c>
      <c r="I87" s="8">
        <f>COUNTIF(Respostas!$DX$2:$DX$87,E87*2)</f>
        <v>0</v>
      </c>
      <c r="J87" s="8">
        <f>COUNTIF(Respostas!$DX$2:$DX$87,D87*3)</f>
        <v>0</v>
      </c>
      <c r="K87" s="8">
        <f>COUNTIF(Respostas!$DX$2:$DX$87,E87*3)</f>
        <v>0</v>
      </c>
      <c r="L87" s="8">
        <f>COUNTIF(Respostas!$DX$2:$DX$87,D87*4)</f>
        <v>6</v>
      </c>
      <c r="M87" s="8">
        <f>COUNTIF(Respostas!$DX$2:$DX$87,E87*4)</f>
        <v>2</v>
      </c>
      <c r="N87" s="8">
        <f>COUNTIF(Respostas!$DX$2:$DX$87,D87*5)</f>
        <v>6</v>
      </c>
      <c r="O87" s="8">
        <f>COUNTIF(Respostas!$DX$2:$DX$87,E87*5)</f>
        <v>2</v>
      </c>
      <c r="P87" s="8">
        <f t="shared" si="35"/>
        <v>13</v>
      </c>
      <c r="Q87" s="8">
        <f t="shared" si="35"/>
        <v>4</v>
      </c>
      <c r="R87" s="28">
        <f t="shared" si="36"/>
        <v>4.3076923076923075</v>
      </c>
      <c r="S87" s="28">
        <f t="shared" si="36"/>
        <v>4.5</v>
      </c>
    </row>
    <row r="88" spans="2:20" x14ac:dyDescent="0.25">
      <c r="B88" s="8">
        <v>4</v>
      </c>
      <c r="C88" s="9" t="s">
        <v>86</v>
      </c>
      <c r="D88" s="18">
        <v>10001</v>
      </c>
      <c r="E88" s="8">
        <f t="shared" si="34"/>
        <v>110011</v>
      </c>
      <c r="F88" s="8">
        <f>COUNTIF(Respostas!$DX$2:$DX$87,D88*1)</f>
        <v>0</v>
      </c>
      <c r="G88" s="8">
        <f>COUNTIF(Respostas!$DX$2:$DX$87,E88*1)</f>
        <v>0</v>
      </c>
      <c r="H88" s="8">
        <f>COUNTIF(Respostas!$DX$2:$DX$87,D88*2)</f>
        <v>0</v>
      </c>
      <c r="I88" s="8">
        <f>COUNTIF(Respostas!$DX$2:$DX$87,E88*2)</f>
        <v>0</v>
      </c>
      <c r="J88" s="8">
        <f>COUNTIF(Respostas!$DX$2:$DX$87,D88*3)</f>
        <v>0</v>
      </c>
      <c r="K88" s="8">
        <f>COUNTIF(Respostas!$DX$2:$DX$87,E88*3)</f>
        <v>1</v>
      </c>
      <c r="L88" s="8">
        <f>COUNTIF(Respostas!$DX$2:$DX$87,D88*4)</f>
        <v>0</v>
      </c>
      <c r="M88" s="8">
        <f>COUNTIF(Respostas!$DX$2:$DX$87,E88*4)</f>
        <v>5</v>
      </c>
      <c r="N88" s="8">
        <f>COUNTIF(Respostas!$DX$2:$DX$87,D88*5)</f>
        <v>0</v>
      </c>
      <c r="O88" s="8">
        <f>COUNTIF(Respostas!$DX$2:$DX$87,E88*5)</f>
        <v>7</v>
      </c>
      <c r="P88" s="8">
        <f t="shared" si="35"/>
        <v>0</v>
      </c>
      <c r="Q88" s="8">
        <f t="shared" si="35"/>
        <v>13</v>
      </c>
      <c r="R88" s="28">
        <f t="shared" si="36"/>
        <v>0</v>
      </c>
      <c r="S88" s="28">
        <f t="shared" si="36"/>
        <v>4.4615384615384617</v>
      </c>
    </row>
    <row r="89" spans="2:20" x14ac:dyDescent="0.25">
      <c r="B89" s="8">
        <v>5</v>
      </c>
      <c r="C89" s="17" t="s">
        <v>68</v>
      </c>
      <c r="D89" s="19">
        <v>100001</v>
      </c>
      <c r="E89" s="8">
        <f t="shared" si="34"/>
        <v>1100011</v>
      </c>
      <c r="F89" s="8">
        <f>COUNTIF(Respostas!$DX$2:$DX$87,D89*1)</f>
        <v>0</v>
      </c>
      <c r="G89" s="8">
        <f>COUNTIF(Respostas!$DX$2:$DX$87,E89*1)</f>
        <v>0</v>
      </c>
      <c r="H89" s="8">
        <f>COUNTIF(Respostas!$DX$2:$DX$87,D89*2)</f>
        <v>0</v>
      </c>
      <c r="I89" s="8">
        <f>COUNTIF(Respostas!$DX$2:$DX$87,E89*2)</f>
        <v>0</v>
      </c>
      <c r="J89" s="8">
        <f>COUNTIF(Respostas!$DX$2:$DX$87,D89*3)</f>
        <v>0</v>
      </c>
      <c r="K89" s="8">
        <f>COUNTIF(Respostas!$DX$2:$DX$87,E89*3)</f>
        <v>0</v>
      </c>
      <c r="L89" s="8">
        <f>COUNTIF(Respostas!$DX$2:$DX$87,D89*4)</f>
        <v>3</v>
      </c>
      <c r="M89" s="8">
        <f>COUNTIF(Respostas!$DX$2:$DX$87,E89*4)</f>
        <v>2</v>
      </c>
      <c r="N89" s="8">
        <f>COUNTIF(Respostas!$DX$2:$DX$87,D89*5)</f>
        <v>6</v>
      </c>
      <c r="O89" s="8">
        <f>COUNTIF(Respostas!$DX$2:$DX$87,E89*5)</f>
        <v>5</v>
      </c>
      <c r="P89" s="8">
        <f t="shared" si="35"/>
        <v>9</v>
      </c>
      <c r="Q89" s="8">
        <f t="shared" si="35"/>
        <v>7</v>
      </c>
      <c r="R89" s="28">
        <f t="shared" si="36"/>
        <v>4.666666666666667</v>
      </c>
      <c r="S89" s="28">
        <f t="shared" si="36"/>
        <v>4.7142857142857144</v>
      </c>
    </row>
    <row r="90" spans="2:20" x14ac:dyDescent="0.25">
      <c r="B90" s="8">
        <v>6</v>
      </c>
      <c r="C90" s="9" t="s">
        <v>81</v>
      </c>
      <c r="D90" s="18">
        <v>1000001</v>
      </c>
      <c r="E90" s="8">
        <f t="shared" si="34"/>
        <v>11000011</v>
      </c>
      <c r="F90" s="8">
        <f>COUNTIF(Respostas!$DX$2:$DX$87,D90*1)</f>
        <v>0</v>
      </c>
      <c r="G90" s="8">
        <f>COUNTIF(Respostas!$DX$2:$DX$87,E90*1)</f>
        <v>0</v>
      </c>
      <c r="H90" s="8">
        <f>COUNTIF(Respostas!$DX$2:$DX$87,D90*2)</f>
        <v>0</v>
      </c>
      <c r="I90" s="8">
        <f>COUNTIF(Respostas!$DX$2:$DX$87,E90*2)</f>
        <v>0</v>
      </c>
      <c r="J90" s="8">
        <f>COUNTIF(Respostas!$DX$2:$DX$87,D90*3)</f>
        <v>1</v>
      </c>
      <c r="K90" s="8">
        <f>COUNTIF(Respostas!$DX$2:$DX$87,E90*3)</f>
        <v>0</v>
      </c>
      <c r="L90" s="8">
        <f>COUNTIF(Respostas!$DX$2:$DX$87,D90*4)</f>
        <v>2</v>
      </c>
      <c r="M90" s="8">
        <f>COUNTIF(Respostas!$DX$2:$DX$87,E90*4)</f>
        <v>2</v>
      </c>
      <c r="N90" s="8">
        <f>COUNTIF(Respostas!$DX$2:$DX$87,D90*5)</f>
        <v>4</v>
      </c>
      <c r="O90" s="8">
        <f>COUNTIF(Respostas!$DX$2:$DX$87,E90*5)</f>
        <v>3</v>
      </c>
      <c r="P90" s="8">
        <f t="shared" si="35"/>
        <v>7</v>
      </c>
      <c r="Q90" s="8">
        <f t="shared" si="35"/>
        <v>5</v>
      </c>
      <c r="R90" s="28">
        <f t="shared" si="36"/>
        <v>4.4285714285714288</v>
      </c>
      <c r="S90" s="28">
        <f t="shared" si="36"/>
        <v>4.5999999999999996</v>
      </c>
    </row>
    <row r="91" spans="2:20" x14ac:dyDescent="0.25">
      <c r="B91" s="8">
        <v>7</v>
      </c>
      <c r="C91" s="9" t="s">
        <v>82</v>
      </c>
      <c r="D91" s="18">
        <v>100000001</v>
      </c>
      <c r="E91" s="8">
        <f t="shared" si="34"/>
        <v>1100000011</v>
      </c>
      <c r="F91" s="8">
        <f>COUNTIF(Respostas!$DX$2:$DX$87,D91*1)</f>
        <v>0</v>
      </c>
      <c r="G91" s="8">
        <f>COUNTIF(Respostas!$DX$2:$DX$87,E91*1)</f>
        <v>0</v>
      </c>
      <c r="H91" s="8">
        <f>COUNTIF(Respostas!$DX$2:$DX$87,D91*2)</f>
        <v>0</v>
      </c>
      <c r="I91" s="8">
        <f>COUNTIF(Respostas!$DX$2:$DX$87,E91*2)</f>
        <v>1</v>
      </c>
      <c r="J91" s="8">
        <f>COUNTIF(Respostas!$DX$2:$DX$87,D91*3)</f>
        <v>0</v>
      </c>
      <c r="K91" s="8">
        <f>COUNTIF(Respostas!$DX$2:$DX$87,E91*3)</f>
        <v>0</v>
      </c>
      <c r="L91" s="8">
        <f>COUNTIF(Respostas!$DX$2:$DX$87,D91*4)</f>
        <v>0</v>
      </c>
      <c r="M91" s="8">
        <f>COUNTIF(Respostas!$DX$2:$DX$87,E91*4)</f>
        <v>0</v>
      </c>
      <c r="N91" s="8">
        <f>COUNTIF(Respostas!$DX$2:$DX$87,D91*5)</f>
        <v>8</v>
      </c>
      <c r="O91" s="8">
        <f>COUNTIF(Respostas!$DX$2:$DX$87,E91*5)</f>
        <v>4</v>
      </c>
      <c r="P91" s="8">
        <f t="shared" si="35"/>
        <v>8</v>
      </c>
      <c r="Q91" s="8">
        <f t="shared" si="35"/>
        <v>5</v>
      </c>
      <c r="R91" s="28">
        <f t="shared" si="36"/>
        <v>5</v>
      </c>
      <c r="S91" s="28">
        <f t="shared" si="36"/>
        <v>4.4000000000000004</v>
      </c>
    </row>
    <row r="92" spans="2:20" x14ac:dyDescent="0.25">
      <c r="F92" s="14">
        <f>SUM(F85:F91)</f>
        <v>0</v>
      </c>
      <c r="G92" s="14">
        <f t="shared" ref="G92:Q92" si="37">SUM(G85:G91)</f>
        <v>0</v>
      </c>
      <c r="H92" s="14">
        <f t="shared" si="37"/>
        <v>1</v>
      </c>
      <c r="I92" s="14">
        <f t="shared" si="37"/>
        <v>1</v>
      </c>
      <c r="J92" s="14">
        <f t="shared" si="37"/>
        <v>1</v>
      </c>
      <c r="K92" s="14">
        <f t="shared" si="37"/>
        <v>1</v>
      </c>
      <c r="L92" s="14">
        <f t="shared" si="37"/>
        <v>13</v>
      </c>
      <c r="M92" s="14">
        <f t="shared" si="37"/>
        <v>12</v>
      </c>
      <c r="N92" s="14">
        <f t="shared" si="37"/>
        <v>31</v>
      </c>
      <c r="O92" s="14">
        <f t="shared" si="37"/>
        <v>26</v>
      </c>
      <c r="P92" s="14">
        <f t="shared" si="37"/>
        <v>46</v>
      </c>
      <c r="Q92" s="14">
        <f t="shared" si="37"/>
        <v>40</v>
      </c>
      <c r="R92" s="37">
        <f>AVERAGE(R85:R91)</f>
        <v>4.0099424385138676</v>
      </c>
      <c r="S92" s="37">
        <f>AVERAGE(S85:S91)</f>
        <v>4.6322605965463106</v>
      </c>
      <c r="T92" s="27">
        <f>SUM(F92:O92)</f>
        <v>86</v>
      </c>
    </row>
    <row r="94" spans="2:20" x14ac:dyDescent="0.25">
      <c r="B94" s="44" t="s">
        <v>89</v>
      </c>
      <c r="C94" s="45" t="s">
        <v>163</v>
      </c>
      <c r="D94" s="46"/>
      <c r="E94" s="46"/>
      <c r="F94" s="41" t="s">
        <v>75</v>
      </c>
      <c r="G94" s="41"/>
      <c r="H94" s="41" t="s">
        <v>80</v>
      </c>
      <c r="I94" s="41"/>
      <c r="J94" s="41" t="s">
        <v>74</v>
      </c>
      <c r="K94" s="41"/>
      <c r="L94" s="41" t="s">
        <v>73</v>
      </c>
      <c r="M94" s="41"/>
      <c r="N94" s="41" t="s">
        <v>102</v>
      </c>
      <c r="O94" s="41"/>
      <c r="P94" s="41" t="s">
        <v>123</v>
      </c>
      <c r="Q94" s="41"/>
      <c r="R94" s="41" t="s">
        <v>124</v>
      </c>
      <c r="S94" s="41"/>
    </row>
    <row r="95" spans="2:20" x14ac:dyDescent="0.25">
      <c r="B95" s="44"/>
      <c r="C95" s="45"/>
      <c r="D95" s="46"/>
      <c r="E95" s="46"/>
      <c r="F95" s="11" t="s">
        <v>91</v>
      </c>
      <c r="G95" s="11" t="s">
        <v>92</v>
      </c>
      <c r="H95" s="11" t="s">
        <v>91</v>
      </c>
      <c r="I95" s="11" t="s">
        <v>92</v>
      </c>
      <c r="J95" s="11" t="s">
        <v>91</v>
      </c>
      <c r="K95" s="11" t="s">
        <v>92</v>
      </c>
      <c r="L95" s="11" t="s">
        <v>91</v>
      </c>
      <c r="M95" s="11" t="s">
        <v>92</v>
      </c>
      <c r="N95" s="11" t="s">
        <v>91</v>
      </c>
      <c r="O95" s="11" t="s">
        <v>92</v>
      </c>
      <c r="P95" s="11" t="s">
        <v>91</v>
      </c>
      <c r="Q95" s="11" t="s">
        <v>92</v>
      </c>
      <c r="R95" s="11" t="s">
        <v>91</v>
      </c>
      <c r="S95" s="11" t="s">
        <v>92</v>
      </c>
    </row>
    <row r="96" spans="2:20" x14ac:dyDescent="0.25">
      <c r="B96" s="8">
        <v>1</v>
      </c>
      <c r="C96" s="12" t="s">
        <v>84</v>
      </c>
      <c r="D96" s="8">
        <v>1</v>
      </c>
      <c r="E96" s="8">
        <f>D96*11</f>
        <v>11</v>
      </c>
      <c r="F96" s="8">
        <f>COUNTIF(Respostas!$DZ$2:$DZ$87,D96*1)</f>
        <v>0</v>
      </c>
      <c r="G96" s="8">
        <f>COUNTIF(Respostas!$DZ$2:$DZ$87,E96*1)</f>
        <v>0</v>
      </c>
      <c r="H96" s="8">
        <f>COUNTIF(Respostas!$DZ$2:$DZ$87,D96*2)</f>
        <v>0</v>
      </c>
      <c r="I96" s="8">
        <f>COUNTIF(Respostas!$DZ$2:$DZ$87,E96*2)</f>
        <v>0</v>
      </c>
      <c r="J96" s="8">
        <f>COUNTIF(Respostas!$DZ$2:$DZ$87,D96*3)</f>
        <v>1</v>
      </c>
      <c r="K96" s="8">
        <f>COUNTIF(Respostas!$DZ$2:$DZ$87,E96*3)</f>
        <v>0</v>
      </c>
      <c r="L96" s="8">
        <f>COUNTIF(Respostas!$DZ$2:$DZ$87,D96*4)</f>
        <v>2</v>
      </c>
      <c r="M96" s="8">
        <f>COUNTIF(Respostas!$DZ$2:$DZ$87,E96*4)</f>
        <v>1</v>
      </c>
      <c r="N96" s="8">
        <f>COUNTIF(Respostas!$DZ$2:$DZ$87,D96*5)</f>
        <v>3</v>
      </c>
      <c r="O96" s="8">
        <f>COUNTIF(Respostas!$DZ$2:$DZ$87,E96*5)</f>
        <v>3</v>
      </c>
      <c r="P96" s="8">
        <f t="shared" ref="P96" si="38">F96+H96+J96+L96+N96</f>
        <v>6</v>
      </c>
      <c r="Q96" s="8">
        <f t="shared" ref="Q96" si="39">G96+I96+K96+M96+O96</f>
        <v>4</v>
      </c>
      <c r="R96" s="28">
        <f>IFERROR(((F96*1)+(H96*2)+(J96*3)+(L96*4)+(N96*5))/P96,0)</f>
        <v>4.333333333333333</v>
      </c>
      <c r="S96" s="28">
        <f>IFERROR(((G96*1)+(I96*2)+(K96*3)+(M96*4)+(O96*5))/Q96,0)</f>
        <v>4.75</v>
      </c>
    </row>
    <row r="97" spans="2:20" x14ac:dyDescent="0.25">
      <c r="B97" s="8">
        <v>2</v>
      </c>
      <c r="C97" s="9" t="s">
        <v>83</v>
      </c>
      <c r="D97" s="18">
        <v>101</v>
      </c>
      <c r="E97" s="8">
        <f t="shared" ref="E97:E102" si="40">D97*11</f>
        <v>1111</v>
      </c>
      <c r="F97" s="8">
        <f>COUNTIF(Respostas!$DZ$2:$DZ$87,D97*1)</f>
        <v>0</v>
      </c>
      <c r="G97" s="8">
        <f>COUNTIF(Respostas!$DZ$2:$DZ$87,E97*1)</f>
        <v>0</v>
      </c>
      <c r="H97" s="8">
        <f>COUNTIF(Respostas!$DZ$2:$DZ$87,D97*2)</f>
        <v>0</v>
      </c>
      <c r="I97" s="8">
        <f>COUNTIF(Respostas!$DZ$2:$DZ$87,E97*2)</f>
        <v>0</v>
      </c>
      <c r="J97" s="8">
        <f>COUNTIF(Respostas!$DZ$2:$DZ$87,D97*3)</f>
        <v>0</v>
      </c>
      <c r="K97" s="8">
        <f>COUNTIF(Respostas!$DZ$2:$DZ$87,E97*3)</f>
        <v>0</v>
      </c>
      <c r="L97" s="8">
        <f>COUNTIF(Respostas!$DZ$2:$DZ$87,D97*4)</f>
        <v>0</v>
      </c>
      <c r="M97" s="8">
        <f>COUNTIF(Respostas!$DZ$2:$DZ$87,E97*4)</f>
        <v>0</v>
      </c>
      <c r="N97" s="8">
        <f>COUNTIF(Respostas!$DZ$2:$DZ$87,D97*5)</f>
        <v>3</v>
      </c>
      <c r="O97" s="8">
        <f>COUNTIF(Respostas!$DZ$2:$DZ$87,E97*5)</f>
        <v>2</v>
      </c>
      <c r="P97" s="8">
        <f t="shared" ref="P97:Q102" si="41">F97+H97+J97+L97+N97</f>
        <v>3</v>
      </c>
      <c r="Q97" s="8">
        <f t="shared" si="41"/>
        <v>2</v>
      </c>
      <c r="R97" s="28">
        <f t="shared" ref="R97:S102" si="42">IFERROR(((F97*1)+(H97*2)+(J97*3)+(L97*4)+(N97*5))/P97,0)</f>
        <v>5</v>
      </c>
      <c r="S97" s="28">
        <f t="shared" si="42"/>
        <v>5</v>
      </c>
    </row>
    <row r="98" spans="2:20" x14ac:dyDescent="0.25">
      <c r="B98" s="8">
        <v>3</v>
      </c>
      <c r="C98" s="9" t="s">
        <v>78</v>
      </c>
      <c r="D98" s="18">
        <v>1001</v>
      </c>
      <c r="E98" s="8">
        <f t="shared" si="40"/>
        <v>11011</v>
      </c>
      <c r="F98" s="8">
        <f>COUNTIF(Respostas!$DZ$2:$DZ$87,D98*1)</f>
        <v>0</v>
      </c>
      <c r="G98" s="8">
        <f>COUNTIF(Respostas!$DZ$2:$DZ$87,E98*1)</f>
        <v>0</v>
      </c>
      <c r="H98" s="8">
        <f>COUNTIF(Respostas!$DZ$2:$DZ$87,D98*2)</f>
        <v>1</v>
      </c>
      <c r="I98" s="8">
        <f>COUNTIF(Respostas!$DZ$2:$DZ$87,E98*2)</f>
        <v>0</v>
      </c>
      <c r="J98" s="8">
        <f>COUNTIF(Respostas!$DZ$2:$DZ$87,D98*3)</f>
        <v>0</v>
      </c>
      <c r="K98" s="8">
        <f>COUNTIF(Respostas!$DZ$2:$DZ$87,E98*3)</f>
        <v>0</v>
      </c>
      <c r="L98" s="8">
        <f>COUNTIF(Respostas!$DZ$2:$DZ$87,D98*4)</f>
        <v>5</v>
      </c>
      <c r="M98" s="8">
        <f>COUNTIF(Respostas!$DZ$2:$DZ$87,E98*4)</f>
        <v>2</v>
      </c>
      <c r="N98" s="8">
        <f>COUNTIF(Respostas!$DZ$2:$DZ$87,D98*5)</f>
        <v>7</v>
      </c>
      <c r="O98" s="8">
        <f>COUNTIF(Respostas!$DZ$2:$DZ$87,E98*5)</f>
        <v>2</v>
      </c>
      <c r="P98" s="8">
        <f t="shared" si="41"/>
        <v>13</v>
      </c>
      <c r="Q98" s="8">
        <f t="shared" si="41"/>
        <v>4</v>
      </c>
      <c r="R98" s="28">
        <f t="shared" si="42"/>
        <v>4.384615384615385</v>
      </c>
      <c r="S98" s="28">
        <f t="shared" si="42"/>
        <v>4.5</v>
      </c>
    </row>
    <row r="99" spans="2:20" x14ac:dyDescent="0.25">
      <c r="B99" s="8">
        <v>4</v>
      </c>
      <c r="C99" s="9" t="s">
        <v>86</v>
      </c>
      <c r="D99" s="18">
        <v>10001</v>
      </c>
      <c r="E99" s="8">
        <f t="shared" si="40"/>
        <v>110011</v>
      </c>
      <c r="F99" s="8">
        <f>COUNTIF(Respostas!$DZ$2:$DZ$87,D99*1)</f>
        <v>0</v>
      </c>
      <c r="G99" s="8">
        <f>COUNTIF(Respostas!$DZ$2:$DZ$87,E99*1)</f>
        <v>0</v>
      </c>
      <c r="H99" s="8">
        <f>COUNTIF(Respostas!$DZ$2:$DZ$87,D99*2)</f>
        <v>0</v>
      </c>
      <c r="I99" s="8">
        <f>COUNTIF(Respostas!$DZ$2:$DZ$87,E99*2)</f>
        <v>0</v>
      </c>
      <c r="J99" s="8">
        <f>COUNTIF(Respostas!$DZ$2:$DZ$87,D99*3)</f>
        <v>0</v>
      </c>
      <c r="K99" s="8">
        <f>COUNTIF(Respostas!$DZ$2:$DZ$87,E99*3)</f>
        <v>0</v>
      </c>
      <c r="L99" s="8">
        <f>COUNTIF(Respostas!$DZ$2:$DZ$87,D99*4)</f>
        <v>0</v>
      </c>
      <c r="M99" s="8">
        <f>COUNTIF(Respostas!$DZ$2:$DZ$87,E99*4)</f>
        <v>6</v>
      </c>
      <c r="N99" s="8">
        <f>COUNTIF(Respostas!$DZ$2:$DZ$87,D99*5)</f>
        <v>0</v>
      </c>
      <c r="O99" s="8">
        <f>COUNTIF(Respostas!$DZ$2:$DZ$87,E99*5)</f>
        <v>7</v>
      </c>
      <c r="P99" s="8">
        <f t="shared" si="41"/>
        <v>0</v>
      </c>
      <c r="Q99" s="8">
        <f t="shared" si="41"/>
        <v>13</v>
      </c>
      <c r="R99" s="28">
        <f t="shared" si="42"/>
        <v>0</v>
      </c>
      <c r="S99" s="28">
        <f t="shared" si="42"/>
        <v>4.5384615384615383</v>
      </c>
    </row>
    <row r="100" spans="2:20" x14ac:dyDescent="0.25">
      <c r="B100" s="8">
        <v>5</v>
      </c>
      <c r="C100" s="17" t="s">
        <v>68</v>
      </c>
      <c r="D100" s="19">
        <v>100001</v>
      </c>
      <c r="E100" s="8">
        <f t="shared" si="40"/>
        <v>1100011</v>
      </c>
      <c r="F100" s="8">
        <f>COUNTIF(Respostas!$DZ$2:$DZ$87,D100*1)</f>
        <v>0</v>
      </c>
      <c r="G100" s="8">
        <f>COUNTIF(Respostas!$DZ$2:$DZ$87,E100*1)</f>
        <v>0</v>
      </c>
      <c r="H100" s="8">
        <f>COUNTIF(Respostas!$DZ$2:$DZ$87,D100*2)</f>
        <v>0</v>
      </c>
      <c r="I100" s="8">
        <f>COUNTIF(Respostas!$DZ$2:$DZ$87,E100*2)</f>
        <v>0</v>
      </c>
      <c r="J100" s="8">
        <f>COUNTIF(Respostas!$DZ$2:$DZ$87,D100*3)</f>
        <v>0</v>
      </c>
      <c r="K100" s="8">
        <f>COUNTIF(Respostas!$DZ$2:$DZ$87,E100*3)</f>
        <v>0</v>
      </c>
      <c r="L100" s="8">
        <f>COUNTIF(Respostas!$DZ$2:$DZ$87,D100*4)</f>
        <v>3</v>
      </c>
      <c r="M100" s="8">
        <f>COUNTIF(Respostas!$DZ$2:$DZ$87,E100*4)</f>
        <v>3</v>
      </c>
      <c r="N100" s="8">
        <f>COUNTIF(Respostas!$DZ$2:$DZ$87,D100*5)</f>
        <v>6</v>
      </c>
      <c r="O100" s="8">
        <f>COUNTIF(Respostas!$DZ$2:$DZ$87,E100*5)</f>
        <v>4</v>
      </c>
      <c r="P100" s="8">
        <f t="shared" si="41"/>
        <v>9</v>
      </c>
      <c r="Q100" s="8">
        <f t="shared" si="41"/>
        <v>7</v>
      </c>
      <c r="R100" s="28">
        <f t="shared" si="42"/>
        <v>4.666666666666667</v>
      </c>
      <c r="S100" s="28">
        <f t="shared" si="42"/>
        <v>4.5714285714285712</v>
      </c>
    </row>
    <row r="101" spans="2:20" x14ac:dyDescent="0.25">
      <c r="B101" s="8">
        <v>6</v>
      </c>
      <c r="C101" s="9" t="s">
        <v>81</v>
      </c>
      <c r="D101" s="18">
        <v>1000001</v>
      </c>
      <c r="E101" s="8">
        <f t="shared" si="40"/>
        <v>11000011</v>
      </c>
      <c r="F101" s="8">
        <f>COUNTIF(Respostas!$DZ$2:$DZ$87,D101*1)</f>
        <v>0</v>
      </c>
      <c r="G101" s="8">
        <f>COUNTIF(Respostas!$DZ$2:$DZ$87,E101*1)</f>
        <v>0</v>
      </c>
      <c r="H101" s="8">
        <f>COUNTIF(Respostas!$DZ$2:$DZ$87,D101*2)</f>
        <v>0</v>
      </c>
      <c r="I101" s="8">
        <f>COUNTIF(Respostas!$DZ$2:$DZ$87,E101*2)</f>
        <v>0</v>
      </c>
      <c r="J101" s="8">
        <f>COUNTIF(Respostas!$DZ$2:$DZ$87,D101*3)</f>
        <v>1</v>
      </c>
      <c r="K101" s="8">
        <f>COUNTIF(Respostas!$DZ$2:$DZ$87,E101*3)</f>
        <v>0</v>
      </c>
      <c r="L101" s="8">
        <f>COUNTIF(Respostas!$DZ$2:$DZ$87,D101*4)</f>
        <v>2</v>
      </c>
      <c r="M101" s="8">
        <f>COUNTIF(Respostas!$DZ$2:$DZ$87,E101*4)</f>
        <v>3</v>
      </c>
      <c r="N101" s="8">
        <f>COUNTIF(Respostas!$DZ$2:$DZ$87,D101*5)</f>
        <v>4</v>
      </c>
      <c r="O101" s="8">
        <f>COUNTIF(Respostas!$DZ$2:$DZ$87,E101*5)</f>
        <v>2</v>
      </c>
      <c r="P101" s="8">
        <f t="shared" si="41"/>
        <v>7</v>
      </c>
      <c r="Q101" s="8">
        <f t="shared" si="41"/>
        <v>5</v>
      </c>
      <c r="R101" s="28">
        <f t="shared" si="42"/>
        <v>4.4285714285714288</v>
      </c>
      <c r="S101" s="28">
        <f t="shared" si="42"/>
        <v>4.4000000000000004</v>
      </c>
    </row>
    <row r="102" spans="2:20" x14ac:dyDescent="0.25">
      <c r="B102" s="8">
        <v>7</v>
      </c>
      <c r="C102" s="9" t="s">
        <v>82</v>
      </c>
      <c r="D102" s="18">
        <v>100000001</v>
      </c>
      <c r="E102" s="8">
        <f t="shared" si="40"/>
        <v>1100000011</v>
      </c>
      <c r="F102" s="8">
        <f>COUNTIF(Respostas!$DZ$2:$DZ$87,D102*1)</f>
        <v>0</v>
      </c>
      <c r="G102" s="8">
        <f>COUNTIF(Respostas!$DZ$2:$DZ$87,E102*1)</f>
        <v>0</v>
      </c>
      <c r="H102" s="8">
        <f>COUNTIF(Respostas!$DZ$2:$DZ$87,D102*2)</f>
        <v>0</v>
      </c>
      <c r="I102" s="8">
        <f>COUNTIF(Respostas!$DZ$2:$DZ$87,E102*2)</f>
        <v>0</v>
      </c>
      <c r="J102" s="8">
        <f>COUNTIF(Respostas!$DZ$2:$DZ$87,D102*3)</f>
        <v>0</v>
      </c>
      <c r="K102" s="8">
        <f>COUNTIF(Respostas!$DZ$2:$DZ$87,E102*3)</f>
        <v>1</v>
      </c>
      <c r="L102" s="8">
        <f>COUNTIF(Respostas!$DZ$2:$DZ$87,D102*4)</f>
        <v>0</v>
      </c>
      <c r="M102" s="8">
        <f>COUNTIF(Respostas!$DZ$2:$DZ$87,E102*4)</f>
        <v>1</v>
      </c>
      <c r="N102" s="8">
        <f>COUNTIF(Respostas!$DZ$2:$DZ$87,D102*5)</f>
        <v>8</v>
      </c>
      <c r="O102" s="8">
        <f>COUNTIF(Respostas!$DZ$2:$DZ$87,E102*5)</f>
        <v>3</v>
      </c>
      <c r="P102" s="8">
        <f t="shared" si="41"/>
        <v>8</v>
      </c>
      <c r="Q102" s="8">
        <f t="shared" si="41"/>
        <v>5</v>
      </c>
      <c r="R102" s="28">
        <f t="shared" si="42"/>
        <v>5</v>
      </c>
      <c r="S102" s="28">
        <f t="shared" si="42"/>
        <v>4.4000000000000004</v>
      </c>
    </row>
    <row r="103" spans="2:20" x14ac:dyDescent="0.25">
      <c r="F103" s="14">
        <f>SUM(F96:F102)</f>
        <v>0</v>
      </c>
      <c r="G103" s="14">
        <f t="shared" ref="G103:Q103" si="43">SUM(G96:G102)</f>
        <v>0</v>
      </c>
      <c r="H103" s="14">
        <f t="shared" si="43"/>
        <v>1</v>
      </c>
      <c r="I103" s="14">
        <f t="shared" si="43"/>
        <v>0</v>
      </c>
      <c r="J103" s="14">
        <f t="shared" si="43"/>
        <v>2</v>
      </c>
      <c r="K103" s="14">
        <f t="shared" si="43"/>
        <v>1</v>
      </c>
      <c r="L103" s="14">
        <f t="shared" si="43"/>
        <v>12</v>
      </c>
      <c r="M103" s="14">
        <f t="shared" si="43"/>
        <v>16</v>
      </c>
      <c r="N103" s="14">
        <f t="shared" si="43"/>
        <v>31</v>
      </c>
      <c r="O103" s="14">
        <f t="shared" si="43"/>
        <v>23</v>
      </c>
      <c r="P103" s="14">
        <f t="shared" si="43"/>
        <v>46</v>
      </c>
      <c r="Q103" s="14">
        <f t="shared" si="43"/>
        <v>40</v>
      </c>
      <c r="R103" s="37">
        <f>AVERAGE(R96:R102)</f>
        <v>3.9733124018838302</v>
      </c>
      <c r="S103" s="37">
        <f>AVERAGE(S96:S102)</f>
        <v>4.5942700156985863</v>
      </c>
      <c r="T103" s="27">
        <f>SUM(F103:O103)</f>
        <v>86</v>
      </c>
    </row>
    <row r="105" spans="2:20" x14ac:dyDescent="0.25">
      <c r="B105" s="44" t="s">
        <v>89</v>
      </c>
      <c r="C105" s="45" t="s">
        <v>164</v>
      </c>
      <c r="D105" s="46"/>
      <c r="E105" s="46"/>
      <c r="F105" s="41" t="s">
        <v>75</v>
      </c>
      <c r="G105" s="41"/>
      <c r="H105" s="41" t="s">
        <v>80</v>
      </c>
      <c r="I105" s="41"/>
      <c r="J105" s="41" t="s">
        <v>74</v>
      </c>
      <c r="K105" s="41"/>
      <c r="L105" s="41" t="s">
        <v>73</v>
      </c>
      <c r="M105" s="41"/>
      <c r="N105" s="41" t="s">
        <v>102</v>
      </c>
      <c r="O105" s="41"/>
      <c r="P105" s="41" t="s">
        <v>123</v>
      </c>
      <c r="Q105" s="41"/>
      <c r="R105" s="41" t="s">
        <v>124</v>
      </c>
      <c r="S105" s="41"/>
    </row>
    <row r="106" spans="2:20" x14ac:dyDescent="0.25">
      <c r="B106" s="44"/>
      <c r="C106" s="45"/>
      <c r="D106" s="46"/>
      <c r="E106" s="46"/>
      <c r="F106" s="11" t="s">
        <v>91</v>
      </c>
      <c r="G106" s="11" t="s">
        <v>92</v>
      </c>
      <c r="H106" s="11" t="s">
        <v>91</v>
      </c>
      <c r="I106" s="11" t="s">
        <v>92</v>
      </c>
      <c r="J106" s="11" t="s">
        <v>91</v>
      </c>
      <c r="K106" s="11" t="s">
        <v>92</v>
      </c>
      <c r="L106" s="11" t="s">
        <v>91</v>
      </c>
      <c r="M106" s="11" t="s">
        <v>92</v>
      </c>
      <c r="N106" s="11" t="s">
        <v>91</v>
      </c>
      <c r="O106" s="11" t="s">
        <v>92</v>
      </c>
      <c r="P106" s="11" t="s">
        <v>91</v>
      </c>
      <c r="Q106" s="11" t="s">
        <v>92</v>
      </c>
      <c r="R106" s="11" t="s">
        <v>91</v>
      </c>
      <c r="S106" s="11" t="s">
        <v>92</v>
      </c>
    </row>
    <row r="107" spans="2:20" x14ac:dyDescent="0.25">
      <c r="B107" s="8">
        <v>1</v>
      </c>
      <c r="C107" s="12" t="s">
        <v>84</v>
      </c>
      <c r="D107" s="8">
        <v>1</v>
      </c>
      <c r="E107" s="8">
        <f>D107*11</f>
        <v>11</v>
      </c>
      <c r="F107" s="8">
        <f>COUNTIF(Respostas!$EB$2:$EB$87,D107*1)</f>
        <v>0</v>
      </c>
      <c r="G107" s="8">
        <f>COUNTIF(Respostas!$EB$2:$EB$87,E107*1)</f>
        <v>0</v>
      </c>
      <c r="H107" s="8">
        <f>COUNTIF(Respostas!$EB$2:$EB$87,D107*2)</f>
        <v>0</v>
      </c>
      <c r="I107" s="8">
        <f>COUNTIF(Respostas!$EB$2:$EB$87,E107*2)</f>
        <v>0</v>
      </c>
      <c r="J107" s="8">
        <f>COUNTIF(Respostas!$EB$2:$EB$87,D107*3)</f>
        <v>0</v>
      </c>
      <c r="K107" s="8">
        <f>COUNTIF(Respostas!$EB$2:$EB$87,E107*3)</f>
        <v>0</v>
      </c>
      <c r="L107" s="8">
        <f>COUNTIF(Respostas!$EB$2:$EB$87,D107*4)</f>
        <v>2</v>
      </c>
      <c r="M107" s="8">
        <f>COUNTIF(Respostas!$EB$2:$EB$87,E107*4)</f>
        <v>1</v>
      </c>
      <c r="N107" s="8">
        <f>COUNTIF(Respostas!$EB$2:$EB$87,D107*5)</f>
        <v>4</v>
      </c>
      <c r="O107" s="8">
        <f>COUNTIF(Respostas!$EB$2:$EB$87,E107*5)</f>
        <v>3</v>
      </c>
      <c r="P107" s="8">
        <f t="shared" ref="P107" si="44">F107+H107+J107+L107+N107</f>
        <v>6</v>
      </c>
      <c r="Q107" s="8">
        <f t="shared" ref="Q107" si="45">G107+I107+K107+M107+O107</f>
        <v>4</v>
      </c>
      <c r="R107" s="28">
        <f>IFERROR(((F107*1)+(H107*2)+(J107*3)+(L107*4)+(N107*5))/P107,0)</f>
        <v>4.666666666666667</v>
      </c>
      <c r="S107" s="28">
        <f>IFERROR(((G107*1)+(I107*2)+(K107*3)+(M107*4)+(O107*5))/Q107,0)</f>
        <v>4.75</v>
      </c>
    </row>
    <row r="108" spans="2:20" x14ac:dyDescent="0.25">
      <c r="B108" s="8">
        <v>2</v>
      </c>
      <c r="C108" s="9" t="s">
        <v>83</v>
      </c>
      <c r="D108" s="18">
        <v>101</v>
      </c>
      <c r="E108" s="8">
        <f t="shared" ref="E108:E113" si="46">D108*11</f>
        <v>1111</v>
      </c>
      <c r="F108" s="8">
        <f>COUNTIF(Respostas!$EB$2:$EB$87,D108*1)</f>
        <v>0</v>
      </c>
      <c r="G108" s="8">
        <f>COUNTIF(Respostas!$EB$2:$EB$87,E108*1)</f>
        <v>0</v>
      </c>
      <c r="H108" s="8">
        <f>COUNTIF(Respostas!$EB$2:$EB$87,D108*2)</f>
        <v>0</v>
      </c>
      <c r="I108" s="8">
        <f>COUNTIF(Respostas!$EB$2:$EB$87,E108*2)</f>
        <v>0</v>
      </c>
      <c r="J108" s="8">
        <f>COUNTIF(Respostas!$EB$2:$EB$87,D108*3)</f>
        <v>0</v>
      </c>
      <c r="K108" s="8">
        <f>COUNTIF(Respostas!$EB$2:$EB$87,E108*3)</f>
        <v>0</v>
      </c>
      <c r="L108" s="8">
        <f>COUNTIF(Respostas!$EB$2:$EB$87,D108*4)</f>
        <v>0</v>
      </c>
      <c r="M108" s="8">
        <f>COUNTIF(Respostas!$EB$2:$EB$87,E108*4)</f>
        <v>0</v>
      </c>
      <c r="N108" s="8">
        <f>COUNTIF(Respostas!$EB$2:$EB$87,D108*5)</f>
        <v>3</v>
      </c>
      <c r="O108" s="8">
        <f>COUNTIF(Respostas!$EB$2:$EB$87,E108*5)</f>
        <v>2</v>
      </c>
      <c r="P108" s="8">
        <f t="shared" ref="P108:P113" si="47">F108+H108+J108+L108+N108</f>
        <v>3</v>
      </c>
      <c r="Q108" s="8">
        <f t="shared" ref="Q108:Q113" si="48">G108+I108+K108+M108+O108</f>
        <v>2</v>
      </c>
      <c r="R108" s="28">
        <f t="shared" ref="R108:R113" si="49">IFERROR(((F108*1)+(H108*2)+(J108*3)+(L108*4)+(N108*5))/P108,0)</f>
        <v>5</v>
      </c>
      <c r="S108" s="28">
        <f t="shared" ref="S108:S113" si="50">IFERROR(((G108*1)+(I108*2)+(K108*3)+(M108*4)+(O108*5))/Q108,0)</f>
        <v>5</v>
      </c>
    </row>
    <row r="109" spans="2:20" x14ac:dyDescent="0.25">
      <c r="B109" s="8">
        <v>3</v>
      </c>
      <c r="C109" s="9" t="s">
        <v>78</v>
      </c>
      <c r="D109" s="18">
        <v>1001</v>
      </c>
      <c r="E109" s="8">
        <f t="shared" si="46"/>
        <v>11011</v>
      </c>
      <c r="F109" s="8">
        <f>COUNTIF(Respostas!$EB$2:$EB$87,D109*1)</f>
        <v>0</v>
      </c>
      <c r="G109" s="8">
        <f>COUNTIF(Respostas!$EB$2:$EB$87,E109*1)</f>
        <v>0</v>
      </c>
      <c r="H109" s="8">
        <f>COUNTIF(Respostas!$EB$2:$EB$87,D109*2)</f>
        <v>1</v>
      </c>
      <c r="I109" s="8">
        <f>COUNTIF(Respostas!$EB$2:$EB$87,E109*2)</f>
        <v>0</v>
      </c>
      <c r="J109" s="8">
        <f>COUNTIF(Respostas!$EB$2:$EB$87,D109*3)</f>
        <v>0</v>
      </c>
      <c r="K109" s="8">
        <f>COUNTIF(Respostas!$EB$2:$EB$87,E109*3)</f>
        <v>1</v>
      </c>
      <c r="L109" s="8">
        <f>COUNTIF(Respostas!$EB$2:$EB$87,D109*4)</f>
        <v>5</v>
      </c>
      <c r="M109" s="8">
        <f>COUNTIF(Respostas!$EB$2:$EB$87,E109*4)</f>
        <v>0</v>
      </c>
      <c r="N109" s="8">
        <f>COUNTIF(Respostas!$EB$2:$EB$87,D109*5)</f>
        <v>7</v>
      </c>
      <c r="O109" s="8">
        <f>COUNTIF(Respostas!$EB$2:$EB$87,E109*5)</f>
        <v>3</v>
      </c>
      <c r="P109" s="8">
        <f t="shared" si="47"/>
        <v>13</v>
      </c>
      <c r="Q109" s="8">
        <f t="shared" si="48"/>
        <v>4</v>
      </c>
      <c r="R109" s="28">
        <f t="shared" si="49"/>
        <v>4.384615384615385</v>
      </c>
      <c r="S109" s="28">
        <f t="shared" si="50"/>
        <v>4.5</v>
      </c>
    </row>
    <row r="110" spans="2:20" x14ac:dyDescent="0.25">
      <c r="B110" s="8">
        <v>4</v>
      </c>
      <c r="C110" s="9" t="s">
        <v>86</v>
      </c>
      <c r="D110" s="18">
        <v>10001</v>
      </c>
      <c r="E110" s="8">
        <f t="shared" si="46"/>
        <v>110011</v>
      </c>
      <c r="F110" s="8">
        <f>COUNTIF(Respostas!$EB$2:$EB$87,D110*1)</f>
        <v>0</v>
      </c>
      <c r="G110" s="8">
        <f>COUNTIF(Respostas!$EB$2:$EB$87,E110*1)</f>
        <v>0</v>
      </c>
      <c r="H110" s="8">
        <f>COUNTIF(Respostas!$EB$2:$EB$87,D110*2)</f>
        <v>0</v>
      </c>
      <c r="I110" s="8">
        <f>COUNTIF(Respostas!$EB$2:$EB$87,E110*2)</f>
        <v>0</v>
      </c>
      <c r="J110" s="8">
        <f>COUNTIF(Respostas!$EB$2:$EB$87,D110*3)</f>
        <v>0</v>
      </c>
      <c r="K110" s="8">
        <f>COUNTIF(Respostas!$EB$2:$EB$87,E110*3)</f>
        <v>1</v>
      </c>
      <c r="L110" s="8">
        <f>COUNTIF(Respostas!$EB$2:$EB$87,D110*4)</f>
        <v>0</v>
      </c>
      <c r="M110" s="8">
        <f>COUNTIF(Respostas!$EB$2:$EB$87,E110*4)</f>
        <v>4</v>
      </c>
      <c r="N110" s="8">
        <f>COUNTIF(Respostas!$EB$2:$EB$87,D110*5)</f>
        <v>0</v>
      </c>
      <c r="O110" s="8">
        <f>COUNTIF(Respostas!$EB$2:$EB$87,E110*5)</f>
        <v>8</v>
      </c>
      <c r="P110" s="8">
        <f t="shared" si="47"/>
        <v>0</v>
      </c>
      <c r="Q110" s="8">
        <f t="shared" si="48"/>
        <v>13</v>
      </c>
      <c r="R110" s="28">
        <f t="shared" si="49"/>
        <v>0</v>
      </c>
      <c r="S110" s="28">
        <f t="shared" si="50"/>
        <v>4.5384615384615383</v>
      </c>
    </row>
    <row r="111" spans="2:20" x14ac:dyDescent="0.25">
      <c r="B111" s="8">
        <v>5</v>
      </c>
      <c r="C111" s="17" t="s">
        <v>68</v>
      </c>
      <c r="D111" s="19">
        <v>100001</v>
      </c>
      <c r="E111" s="8">
        <f t="shared" si="46"/>
        <v>1100011</v>
      </c>
      <c r="F111" s="8">
        <f>COUNTIF(Respostas!$EB$2:$EB$87,D111*1)</f>
        <v>0</v>
      </c>
      <c r="G111" s="8">
        <f>COUNTIF(Respostas!$EB$2:$EB$87,E111*1)</f>
        <v>0</v>
      </c>
      <c r="H111" s="8">
        <f>COUNTIF(Respostas!$EB$2:$EB$87,D111*2)</f>
        <v>0</v>
      </c>
      <c r="I111" s="8">
        <f>COUNTIF(Respostas!$EB$2:$EB$87,E111*2)</f>
        <v>0</v>
      </c>
      <c r="J111" s="8">
        <f>COUNTIF(Respostas!$EB$2:$EB$87,D111*3)</f>
        <v>0</v>
      </c>
      <c r="K111" s="8">
        <f>COUNTIF(Respostas!$EB$2:$EB$87,E111*3)</f>
        <v>0</v>
      </c>
      <c r="L111" s="8">
        <f>COUNTIF(Respostas!$EB$2:$EB$87,D111*4)</f>
        <v>4</v>
      </c>
      <c r="M111" s="8">
        <f>COUNTIF(Respostas!$EB$2:$EB$87,E111*4)</f>
        <v>2</v>
      </c>
      <c r="N111" s="8">
        <f>COUNTIF(Respostas!$EB$2:$EB$87,D111*5)</f>
        <v>5</v>
      </c>
      <c r="O111" s="8">
        <f>COUNTIF(Respostas!$EB$2:$EB$87,E111*5)</f>
        <v>5</v>
      </c>
      <c r="P111" s="8">
        <f t="shared" si="47"/>
        <v>9</v>
      </c>
      <c r="Q111" s="8">
        <f t="shared" si="48"/>
        <v>7</v>
      </c>
      <c r="R111" s="28">
        <f t="shared" si="49"/>
        <v>4.5555555555555554</v>
      </c>
      <c r="S111" s="28">
        <f t="shared" si="50"/>
        <v>4.7142857142857144</v>
      </c>
    </row>
    <row r="112" spans="2:20" x14ac:dyDescent="0.25">
      <c r="B112" s="8">
        <v>6</v>
      </c>
      <c r="C112" s="9" t="s">
        <v>81</v>
      </c>
      <c r="D112" s="18">
        <v>1000001</v>
      </c>
      <c r="E112" s="8">
        <f t="shared" si="46"/>
        <v>11000011</v>
      </c>
      <c r="F112" s="8">
        <f>COUNTIF(Respostas!$EB$2:$EB$87,D112*1)</f>
        <v>0</v>
      </c>
      <c r="G112" s="8">
        <f>COUNTIF(Respostas!$EB$2:$EB$87,E112*1)</f>
        <v>0</v>
      </c>
      <c r="H112" s="8">
        <f>COUNTIF(Respostas!$EB$2:$EB$87,D112*2)</f>
        <v>0</v>
      </c>
      <c r="I112" s="8">
        <f>COUNTIF(Respostas!$EB$2:$EB$87,E112*2)</f>
        <v>0</v>
      </c>
      <c r="J112" s="8">
        <f>COUNTIF(Respostas!$EB$2:$EB$87,D112*3)</f>
        <v>1</v>
      </c>
      <c r="K112" s="8">
        <f>COUNTIF(Respostas!$EB$2:$EB$87,E112*3)</f>
        <v>0</v>
      </c>
      <c r="L112" s="8">
        <f>COUNTIF(Respostas!$EB$2:$EB$87,D112*4)</f>
        <v>2</v>
      </c>
      <c r="M112" s="8">
        <f>COUNTIF(Respostas!$EB$2:$EB$87,E112*4)</f>
        <v>2</v>
      </c>
      <c r="N112" s="8">
        <f>COUNTIF(Respostas!$EB$2:$EB$87,D112*5)</f>
        <v>4</v>
      </c>
      <c r="O112" s="8">
        <f>COUNTIF(Respostas!$EB$2:$EB$87,E112*5)</f>
        <v>3</v>
      </c>
      <c r="P112" s="8">
        <f t="shared" si="47"/>
        <v>7</v>
      </c>
      <c r="Q112" s="8">
        <f t="shared" si="48"/>
        <v>5</v>
      </c>
      <c r="R112" s="28">
        <f t="shared" si="49"/>
        <v>4.4285714285714288</v>
      </c>
      <c r="S112" s="28">
        <f t="shared" si="50"/>
        <v>4.5999999999999996</v>
      </c>
    </row>
    <row r="113" spans="2:20" x14ac:dyDescent="0.25">
      <c r="B113" s="8">
        <v>7</v>
      </c>
      <c r="C113" s="9" t="s">
        <v>82</v>
      </c>
      <c r="D113" s="18">
        <v>100000001</v>
      </c>
      <c r="E113" s="8">
        <f t="shared" si="46"/>
        <v>1100000011</v>
      </c>
      <c r="F113" s="8">
        <f>COUNTIF(Respostas!$EB$2:$EB$87,D113*1)</f>
        <v>0</v>
      </c>
      <c r="G113" s="8">
        <f>COUNTIF(Respostas!$EB$2:$EB$87,E113*1)</f>
        <v>0</v>
      </c>
      <c r="H113" s="8">
        <f>COUNTIF(Respostas!$EB$2:$EB$87,D113*2)</f>
        <v>0</v>
      </c>
      <c r="I113" s="8">
        <f>COUNTIF(Respostas!$EB$2:$EB$87,E113*2)</f>
        <v>0</v>
      </c>
      <c r="J113" s="8">
        <f>COUNTIF(Respostas!$EB$2:$EB$87,D113*3)</f>
        <v>0</v>
      </c>
      <c r="K113" s="8">
        <f>COUNTIF(Respostas!$EB$2:$EB$87,E113*3)</f>
        <v>1</v>
      </c>
      <c r="L113" s="8">
        <f>COUNTIF(Respostas!$EB$2:$EB$87,D113*4)</f>
        <v>0</v>
      </c>
      <c r="M113" s="8">
        <f>COUNTIF(Respostas!$EB$2:$EB$87,E113*4)</f>
        <v>1</v>
      </c>
      <c r="N113" s="8">
        <f>COUNTIF(Respostas!$EB$2:$EB$87,D113*5)</f>
        <v>8</v>
      </c>
      <c r="O113" s="8">
        <f>COUNTIF(Respostas!$EB$2:$EB$87,E113*5)</f>
        <v>3</v>
      </c>
      <c r="P113" s="8">
        <f t="shared" si="47"/>
        <v>8</v>
      </c>
      <c r="Q113" s="8">
        <f t="shared" si="48"/>
        <v>5</v>
      </c>
      <c r="R113" s="28">
        <f t="shared" si="49"/>
        <v>5</v>
      </c>
      <c r="S113" s="28">
        <f t="shared" si="50"/>
        <v>4.4000000000000004</v>
      </c>
    </row>
    <row r="114" spans="2:20" x14ac:dyDescent="0.25">
      <c r="F114" s="14">
        <f>SUM(F107:F113)</f>
        <v>0</v>
      </c>
      <c r="G114" s="14">
        <f t="shared" ref="G114" si="51">SUM(G107:G113)</f>
        <v>0</v>
      </c>
      <c r="H114" s="14">
        <f t="shared" ref="H114" si="52">SUM(H107:H113)</f>
        <v>1</v>
      </c>
      <c r="I114" s="14">
        <f t="shared" ref="I114" si="53">SUM(I107:I113)</f>
        <v>0</v>
      </c>
      <c r="J114" s="14">
        <f t="shared" ref="J114" si="54">SUM(J107:J113)</f>
        <v>1</v>
      </c>
      <c r="K114" s="14">
        <f t="shared" ref="K114" si="55">SUM(K107:K113)</f>
        <v>3</v>
      </c>
      <c r="L114" s="14">
        <f t="shared" ref="L114" si="56">SUM(L107:L113)</f>
        <v>13</v>
      </c>
      <c r="M114" s="14">
        <f t="shared" ref="M114" si="57">SUM(M107:M113)</f>
        <v>10</v>
      </c>
      <c r="N114" s="14">
        <f t="shared" ref="N114" si="58">SUM(N107:N113)</f>
        <v>31</v>
      </c>
      <c r="O114" s="14">
        <f t="shared" ref="O114:Q114" si="59">SUM(O107:O113)</f>
        <v>27</v>
      </c>
      <c r="P114" s="14">
        <f t="shared" si="59"/>
        <v>46</v>
      </c>
      <c r="Q114" s="14">
        <f t="shared" si="59"/>
        <v>40</v>
      </c>
      <c r="R114" s="37">
        <f>AVERAGE(R107:R113)</f>
        <v>4.0050584336298627</v>
      </c>
      <c r="S114" s="37">
        <f>AVERAGE(S107:S113)</f>
        <v>4.6432496075353225</v>
      </c>
      <c r="T114" s="27">
        <f>SUM(F114:O114)</f>
        <v>86</v>
      </c>
    </row>
    <row r="116" spans="2:20" x14ac:dyDescent="0.25">
      <c r="B116" s="44" t="s">
        <v>89</v>
      </c>
      <c r="C116" s="45" t="s">
        <v>165</v>
      </c>
      <c r="D116" s="46"/>
      <c r="E116" s="46"/>
      <c r="F116" s="41" t="s">
        <v>75</v>
      </c>
      <c r="G116" s="41"/>
      <c r="H116" s="41" t="s">
        <v>80</v>
      </c>
      <c r="I116" s="41"/>
      <c r="J116" s="41" t="s">
        <v>74</v>
      </c>
      <c r="K116" s="41"/>
      <c r="L116" s="41" t="s">
        <v>73</v>
      </c>
      <c r="M116" s="41"/>
      <c r="N116" s="41" t="s">
        <v>102</v>
      </c>
      <c r="O116" s="41"/>
      <c r="P116" s="41" t="s">
        <v>123</v>
      </c>
      <c r="Q116" s="41"/>
      <c r="R116" s="41" t="s">
        <v>124</v>
      </c>
      <c r="S116" s="41"/>
    </row>
    <row r="117" spans="2:20" x14ac:dyDescent="0.25">
      <c r="B117" s="44"/>
      <c r="C117" s="45"/>
      <c r="D117" s="46"/>
      <c r="E117" s="46"/>
      <c r="F117" s="11" t="s">
        <v>91</v>
      </c>
      <c r="G117" s="11" t="s">
        <v>92</v>
      </c>
      <c r="H117" s="11" t="s">
        <v>91</v>
      </c>
      <c r="I117" s="11" t="s">
        <v>92</v>
      </c>
      <c r="J117" s="11" t="s">
        <v>91</v>
      </c>
      <c r="K117" s="11" t="s">
        <v>92</v>
      </c>
      <c r="L117" s="11" t="s">
        <v>91</v>
      </c>
      <c r="M117" s="11" t="s">
        <v>92</v>
      </c>
      <c r="N117" s="11" t="s">
        <v>91</v>
      </c>
      <c r="O117" s="11" t="s">
        <v>92</v>
      </c>
      <c r="P117" s="11" t="s">
        <v>91</v>
      </c>
      <c r="Q117" s="11" t="s">
        <v>92</v>
      </c>
      <c r="R117" s="11" t="s">
        <v>91</v>
      </c>
      <c r="S117" s="11" t="s">
        <v>92</v>
      </c>
    </row>
    <row r="118" spans="2:20" x14ac:dyDescent="0.25">
      <c r="B118" s="8">
        <v>1</v>
      </c>
      <c r="C118" s="12" t="s">
        <v>84</v>
      </c>
      <c r="D118" s="8">
        <v>1</v>
      </c>
      <c r="E118" s="8">
        <f>D118*11</f>
        <v>11</v>
      </c>
      <c r="F118" s="8">
        <f>COUNTIF(Respostas!$ED$2:$ED$87,D118*1)</f>
        <v>0</v>
      </c>
      <c r="G118" s="8">
        <f>COUNTIF(Respostas!$ED$2:$ED$87,E118*1)</f>
        <v>0</v>
      </c>
      <c r="H118" s="8">
        <f>COUNTIF(Respostas!$ED$2:$ED$87,D118*2)</f>
        <v>0</v>
      </c>
      <c r="I118" s="8">
        <f>COUNTIF(Respostas!$ED$2:$ED$87,E118*2)</f>
        <v>0</v>
      </c>
      <c r="J118" s="8">
        <f>COUNTIF(Respostas!$ED$2:$ED$87,D118*3)</f>
        <v>0</v>
      </c>
      <c r="K118" s="8">
        <f>COUNTIF(Respostas!$ED$2:$ED$87,E118*3)</f>
        <v>0</v>
      </c>
      <c r="L118" s="8">
        <f>COUNTIF(Respostas!$ED$2:$ED$87,D118*4)</f>
        <v>3</v>
      </c>
      <c r="M118" s="8">
        <f>COUNTIF(Respostas!$ED$2:$ED$87,E118*4)</f>
        <v>3</v>
      </c>
      <c r="N118" s="8">
        <f>COUNTIF(Respostas!$ED$2:$ED$87,D118*5)</f>
        <v>3</v>
      </c>
      <c r="O118" s="8">
        <f>COUNTIF(Respostas!$ED$2:$ED$87,E118*5)</f>
        <v>1</v>
      </c>
      <c r="P118" s="8">
        <f t="shared" ref="P118" si="60">F118+H118+J118+L118+N118</f>
        <v>6</v>
      </c>
      <c r="Q118" s="8">
        <f t="shared" ref="Q118" si="61">G118+I118+K118+M118+O118</f>
        <v>4</v>
      </c>
      <c r="R118" s="28">
        <f>IFERROR(((F118*1)+(H118*2)+(J118*3)+(L118*4)+(N118*5))/P118,0)</f>
        <v>4.5</v>
      </c>
      <c r="S118" s="28">
        <f>IFERROR(((G118*1)+(I118*2)+(K118*3)+(M118*4)+(O118*5))/Q118,0)</f>
        <v>4.25</v>
      </c>
    </row>
    <row r="119" spans="2:20" x14ac:dyDescent="0.25">
      <c r="B119" s="8">
        <v>2</v>
      </c>
      <c r="C119" s="9" t="s">
        <v>83</v>
      </c>
      <c r="D119" s="18">
        <v>101</v>
      </c>
      <c r="E119" s="8">
        <f t="shared" ref="E119:E124" si="62">D119*11</f>
        <v>1111</v>
      </c>
      <c r="F119" s="8">
        <f>COUNTIF(Respostas!$ED$2:$ED$87,D119*1)</f>
        <v>0</v>
      </c>
      <c r="G119" s="8">
        <f>COUNTIF(Respostas!$ED$2:$ED$87,E119*1)</f>
        <v>0</v>
      </c>
      <c r="H119" s="8">
        <f>COUNTIF(Respostas!$ED$2:$ED$87,D119*2)</f>
        <v>0</v>
      </c>
      <c r="I119" s="8">
        <f>COUNTIF(Respostas!$ED$2:$ED$87,E119*2)</f>
        <v>1</v>
      </c>
      <c r="J119" s="8">
        <f>COUNTIF(Respostas!$ED$2:$ED$87,D119*3)</f>
        <v>0</v>
      </c>
      <c r="K119" s="8">
        <f>COUNTIF(Respostas!$ED$2:$ED$87,E119*3)</f>
        <v>0</v>
      </c>
      <c r="L119" s="8">
        <f>COUNTIF(Respostas!$ED$2:$ED$87,D119*4)</f>
        <v>0</v>
      </c>
      <c r="M119" s="8">
        <f>COUNTIF(Respostas!$ED$2:$ED$87,E119*4)</f>
        <v>1</v>
      </c>
      <c r="N119" s="8">
        <f>COUNTIF(Respostas!$ED$2:$ED$87,D119*5)</f>
        <v>3</v>
      </c>
      <c r="O119" s="8">
        <f>COUNTIF(Respostas!$ED$2:$ED$87,E119*5)</f>
        <v>0</v>
      </c>
      <c r="P119" s="8">
        <f t="shared" ref="P119:P124" si="63">F119+H119+J119+L119+N119</f>
        <v>3</v>
      </c>
      <c r="Q119" s="8">
        <f t="shared" ref="Q119:Q124" si="64">G119+I119+K119+M119+O119</f>
        <v>2</v>
      </c>
      <c r="R119" s="28">
        <f t="shared" ref="R119:R124" si="65">IFERROR(((F119*1)+(H119*2)+(J119*3)+(L119*4)+(N119*5))/P119,0)</f>
        <v>5</v>
      </c>
      <c r="S119" s="28">
        <f t="shared" ref="S119:S124" si="66">IFERROR(((G119*1)+(I119*2)+(K119*3)+(M119*4)+(O119*5))/Q119,0)</f>
        <v>3</v>
      </c>
    </row>
    <row r="120" spans="2:20" x14ac:dyDescent="0.25">
      <c r="B120" s="8">
        <v>3</v>
      </c>
      <c r="C120" s="9" t="s">
        <v>78</v>
      </c>
      <c r="D120" s="18">
        <v>1001</v>
      </c>
      <c r="E120" s="8">
        <f t="shared" si="62"/>
        <v>11011</v>
      </c>
      <c r="F120" s="8">
        <f>COUNTIF(Respostas!$ED$2:$ED$87,D120*1)</f>
        <v>1</v>
      </c>
      <c r="G120" s="8">
        <f>COUNTIF(Respostas!$ED$2:$ED$87,E120*1)</f>
        <v>0</v>
      </c>
      <c r="H120" s="8">
        <f>COUNTIF(Respostas!$ED$2:$ED$87,D120*2)</f>
        <v>0</v>
      </c>
      <c r="I120" s="8">
        <f>COUNTIF(Respostas!$ED$2:$ED$87,E120*2)</f>
        <v>0</v>
      </c>
      <c r="J120" s="8">
        <f>COUNTIF(Respostas!$ED$2:$ED$87,D120*3)</f>
        <v>2</v>
      </c>
      <c r="K120" s="8">
        <f>COUNTIF(Respostas!$ED$2:$ED$87,E120*3)</f>
        <v>0</v>
      </c>
      <c r="L120" s="8">
        <f>COUNTIF(Respostas!$ED$2:$ED$87,D120*4)</f>
        <v>5</v>
      </c>
      <c r="M120" s="8">
        <f>COUNTIF(Respostas!$ED$2:$ED$87,E120*4)</f>
        <v>3</v>
      </c>
      <c r="N120" s="8">
        <f>COUNTIF(Respostas!$ED$2:$ED$87,D120*5)</f>
        <v>5</v>
      </c>
      <c r="O120" s="8">
        <f>COUNTIF(Respostas!$ED$2:$ED$87,E120*5)</f>
        <v>1</v>
      </c>
      <c r="P120" s="8">
        <f t="shared" si="63"/>
        <v>13</v>
      </c>
      <c r="Q120" s="8">
        <f t="shared" si="64"/>
        <v>4</v>
      </c>
      <c r="R120" s="28">
        <f t="shared" si="65"/>
        <v>4</v>
      </c>
      <c r="S120" s="28">
        <f t="shared" si="66"/>
        <v>4.25</v>
      </c>
    </row>
    <row r="121" spans="2:20" x14ac:dyDescent="0.25">
      <c r="B121" s="8">
        <v>4</v>
      </c>
      <c r="C121" s="9" t="s">
        <v>86</v>
      </c>
      <c r="D121" s="18">
        <v>10001</v>
      </c>
      <c r="E121" s="8">
        <f t="shared" si="62"/>
        <v>110011</v>
      </c>
      <c r="F121" s="8">
        <f>COUNTIF(Respostas!$ED$2:$ED$87,D121*1)</f>
        <v>0</v>
      </c>
      <c r="G121" s="8">
        <f>COUNTIF(Respostas!$ED$2:$ED$87,E121*1)</f>
        <v>0</v>
      </c>
      <c r="H121" s="8">
        <f>COUNTIF(Respostas!$ED$2:$ED$87,D121*2)</f>
        <v>0</v>
      </c>
      <c r="I121" s="8">
        <f>COUNTIF(Respostas!$ED$2:$ED$87,E121*2)</f>
        <v>0</v>
      </c>
      <c r="J121" s="8">
        <f>COUNTIF(Respostas!$ED$2:$ED$87,D121*3)</f>
        <v>0</v>
      </c>
      <c r="K121" s="8">
        <f>COUNTIF(Respostas!$ED$2:$ED$87,E121*3)</f>
        <v>1</v>
      </c>
      <c r="L121" s="8">
        <f>COUNTIF(Respostas!$ED$2:$ED$87,D121*4)</f>
        <v>0</v>
      </c>
      <c r="M121" s="8">
        <f>COUNTIF(Respostas!$ED$2:$ED$87,E121*4)</f>
        <v>5</v>
      </c>
      <c r="N121" s="8">
        <f>COUNTIF(Respostas!$ED$2:$ED$87,D121*5)</f>
        <v>0</v>
      </c>
      <c r="O121" s="8">
        <f>COUNTIF(Respostas!$ED$2:$ED$87,E121*5)</f>
        <v>7</v>
      </c>
      <c r="P121" s="8">
        <f t="shared" si="63"/>
        <v>0</v>
      </c>
      <c r="Q121" s="8">
        <f t="shared" si="64"/>
        <v>13</v>
      </c>
      <c r="R121" s="28">
        <f t="shared" si="65"/>
        <v>0</v>
      </c>
      <c r="S121" s="28">
        <f t="shared" si="66"/>
        <v>4.4615384615384617</v>
      </c>
    </row>
    <row r="122" spans="2:20" x14ac:dyDescent="0.25">
      <c r="B122" s="8">
        <v>5</v>
      </c>
      <c r="C122" s="17" t="s">
        <v>68</v>
      </c>
      <c r="D122" s="19">
        <v>100001</v>
      </c>
      <c r="E122" s="8">
        <f t="shared" si="62"/>
        <v>1100011</v>
      </c>
      <c r="F122" s="8">
        <f>COUNTIF(Respostas!$ED$2:$ED$87,D122*1)</f>
        <v>0</v>
      </c>
      <c r="G122" s="8">
        <f>COUNTIF(Respostas!$ED$2:$ED$87,E122*1)</f>
        <v>0</v>
      </c>
      <c r="H122" s="8">
        <f>COUNTIF(Respostas!$ED$2:$ED$87,D122*2)</f>
        <v>0</v>
      </c>
      <c r="I122" s="8">
        <f>COUNTIF(Respostas!$ED$2:$ED$87,E122*2)</f>
        <v>0</v>
      </c>
      <c r="J122" s="8">
        <f>COUNTIF(Respostas!$ED$2:$ED$87,D122*3)</f>
        <v>2</v>
      </c>
      <c r="K122" s="8">
        <f>COUNTIF(Respostas!$ED$2:$ED$87,E122*3)</f>
        <v>1</v>
      </c>
      <c r="L122" s="8">
        <f>COUNTIF(Respostas!$ED$2:$ED$87,D122*4)</f>
        <v>3</v>
      </c>
      <c r="M122" s="8">
        <f>COUNTIF(Respostas!$ED$2:$ED$87,E122*4)</f>
        <v>5</v>
      </c>
      <c r="N122" s="8">
        <f>COUNTIF(Respostas!$ED$2:$ED$87,D122*5)</f>
        <v>4</v>
      </c>
      <c r="O122" s="8">
        <f>COUNTIF(Respostas!$ED$2:$ED$87,E122*5)</f>
        <v>1</v>
      </c>
      <c r="P122" s="8">
        <f t="shared" si="63"/>
        <v>9</v>
      </c>
      <c r="Q122" s="8">
        <f t="shared" si="64"/>
        <v>7</v>
      </c>
      <c r="R122" s="28">
        <f t="shared" si="65"/>
        <v>4.2222222222222223</v>
      </c>
      <c r="S122" s="28">
        <f t="shared" si="66"/>
        <v>4</v>
      </c>
    </row>
    <row r="123" spans="2:20" x14ac:dyDescent="0.25">
      <c r="B123" s="8">
        <v>6</v>
      </c>
      <c r="C123" s="9" t="s">
        <v>81</v>
      </c>
      <c r="D123" s="18">
        <v>1000001</v>
      </c>
      <c r="E123" s="8">
        <f t="shared" si="62"/>
        <v>11000011</v>
      </c>
      <c r="F123" s="8">
        <f>COUNTIF(Respostas!$ED$2:$ED$87,D123*1)</f>
        <v>0</v>
      </c>
      <c r="G123" s="8">
        <f>COUNTIF(Respostas!$ED$2:$ED$87,E123*1)</f>
        <v>0</v>
      </c>
      <c r="H123" s="8">
        <f>COUNTIF(Respostas!$ED$2:$ED$87,D123*2)</f>
        <v>0</v>
      </c>
      <c r="I123" s="8">
        <f>COUNTIF(Respostas!$ED$2:$ED$87,E123*2)</f>
        <v>0</v>
      </c>
      <c r="J123" s="8">
        <f>COUNTIF(Respostas!$ED$2:$ED$87,D123*3)</f>
        <v>1</v>
      </c>
      <c r="K123" s="8">
        <f>COUNTIF(Respostas!$ED$2:$ED$87,E123*3)</f>
        <v>0</v>
      </c>
      <c r="L123" s="8">
        <f>COUNTIF(Respostas!$ED$2:$ED$87,D123*4)</f>
        <v>3</v>
      </c>
      <c r="M123" s="8">
        <f>COUNTIF(Respostas!$ED$2:$ED$87,E123*4)</f>
        <v>2</v>
      </c>
      <c r="N123" s="8">
        <f>COUNTIF(Respostas!$ED$2:$ED$87,D123*5)</f>
        <v>3</v>
      </c>
      <c r="O123" s="8">
        <f>COUNTIF(Respostas!$ED$2:$ED$87,E123*5)</f>
        <v>3</v>
      </c>
      <c r="P123" s="8">
        <f t="shared" si="63"/>
        <v>7</v>
      </c>
      <c r="Q123" s="8">
        <f t="shared" si="64"/>
        <v>5</v>
      </c>
      <c r="R123" s="28">
        <f t="shared" si="65"/>
        <v>4.2857142857142856</v>
      </c>
      <c r="S123" s="28">
        <f t="shared" si="66"/>
        <v>4.5999999999999996</v>
      </c>
    </row>
    <row r="124" spans="2:20" x14ac:dyDescent="0.25">
      <c r="B124" s="8">
        <v>7</v>
      </c>
      <c r="C124" s="9" t="s">
        <v>82</v>
      </c>
      <c r="D124" s="18">
        <v>100000001</v>
      </c>
      <c r="E124" s="8">
        <f t="shared" si="62"/>
        <v>1100000011</v>
      </c>
      <c r="F124" s="8">
        <f>COUNTIF(Respostas!$ED$2:$ED$87,D124*1)</f>
        <v>0</v>
      </c>
      <c r="G124" s="8">
        <f>COUNTIF(Respostas!$ED$2:$ED$87,E124*1)</f>
        <v>0</v>
      </c>
      <c r="H124" s="8">
        <f>COUNTIF(Respostas!$ED$2:$ED$87,D124*2)</f>
        <v>0</v>
      </c>
      <c r="I124" s="8">
        <f>COUNTIF(Respostas!$ED$2:$ED$87,E124*2)</f>
        <v>0</v>
      </c>
      <c r="J124" s="8">
        <f>COUNTIF(Respostas!$ED$2:$ED$87,D124*3)</f>
        <v>0</v>
      </c>
      <c r="K124" s="8">
        <f>COUNTIF(Respostas!$ED$2:$ED$87,E124*3)</f>
        <v>1</v>
      </c>
      <c r="L124" s="8">
        <f>COUNTIF(Respostas!$ED$2:$ED$87,D124*4)</f>
        <v>1</v>
      </c>
      <c r="M124" s="8">
        <f>COUNTIF(Respostas!$ED$2:$ED$87,E124*4)</f>
        <v>0</v>
      </c>
      <c r="N124" s="8">
        <f>COUNTIF(Respostas!$ED$2:$ED$87,D124*5)</f>
        <v>7</v>
      </c>
      <c r="O124" s="8">
        <f>COUNTIF(Respostas!$ED$2:$ED$87,E124*5)</f>
        <v>4</v>
      </c>
      <c r="P124" s="8">
        <f t="shared" si="63"/>
        <v>8</v>
      </c>
      <c r="Q124" s="8">
        <f t="shared" si="64"/>
        <v>5</v>
      </c>
      <c r="R124" s="28">
        <f t="shared" si="65"/>
        <v>4.875</v>
      </c>
      <c r="S124" s="28">
        <f t="shared" si="66"/>
        <v>4.5999999999999996</v>
      </c>
    </row>
    <row r="125" spans="2:20" x14ac:dyDescent="0.25">
      <c r="F125" s="14">
        <f>SUM(F118:F124)</f>
        <v>1</v>
      </c>
      <c r="G125" s="14">
        <f t="shared" ref="G125" si="67">SUM(G118:G124)</f>
        <v>0</v>
      </c>
      <c r="H125" s="14">
        <f t="shared" ref="H125" si="68">SUM(H118:H124)</f>
        <v>0</v>
      </c>
      <c r="I125" s="14">
        <f t="shared" ref="I125" si="69">SUM(I118:I124)</f>
        <v>1</v>
      </c>
      <c r="J125" s="14">
        <f t="shared" ref="J125" si="70">SUM(J118:J124)</f>
        <v>5</v>
      </c>
      <c r="K125" s="14">
        <f t="shared" ref="K125" si="71">SUM(K118:K124)</f>
        <v>3</v>
      </c>
      <c r="L125" s="14">
        <f t="shared" ref="L125" si="72">SUM(L118:L124)</f>
        <v>15</v>
      </c>
      <c r="M125" s="14">
        <f t="shared" ref="M125" si="73">SUM(M118:M124)</f>
        <v>19</v>
      </c>
      <c r="N125" s="14">
        <f t="shared" ref="N125" si="74">SUM(N118:N124)</f>
        <v>25</v>
      </c>
      <c r="O125" s="14">
        <f t="shared" ref="O125:Q125" si="75">SUM(O118:O124)</f>
        <v>17</v>
      </c>
      <c r="P125" s="14">
        <f t="shared" si="75"/>
        <v>46</v>
      </c>
      <c r="Q125" s="14">
        <f t="shared" si="75"/>
        <v>40</v>
      </c>
      <c r="R125" s="37">
        <f>AVERAGE(R118:R124)</f>
        <v>3.8404195011337867</v>
      </c>
      <c r="S125" s="37">
        <f>AVERAGE(S118:S124)</f>
        <v>4.1659340659340662</v>
      </c>
      <c r="T125" s="27">
        <f>SUM(F125:O125)</f>
        <v>86</v>
      </c>
    </row>
    <row r="127" spans="2:20" x14ac:dyDescent="0.25">
      <c r="B127" s="44" t="s">
        <v>89</v>
      </c>
      <c r="C127" s="45" t="s">
        <v>166</v>
      </c>
      <c r="D127" s="46"/>
      <c r="E127" s="46"/>
      <c r="F127" s="41" t="s">
        <v>75</v>
      </c>
      <c r="G127" s="41"/>
      <c r="H127" s="41" t="s">
        <v>80</v>
      </c>
      <c r="I127" s="41"/>
      <c r="J127" s="41" t="s">
        <v>74</v>
      </c>
      <c r="K127" s="41"/>
      <c r="L127" s="41" t="s">
        <v>73</v>
      </c>
      <c r="M127" s="41"/>
      <c r="N127" s="41" t="s">
        <v>102</v>
      </c>
      <c r="O127" s="41"/>
      <c r="P127" s="41" t="s">
        <v>123</v>
      </c>
      <c r="Q127" s="41"/>
      <c r="R127" s="41" t="s">
        <v>124</v>
      </c>
      <c r="S127" s="41"/>
    </row>
    <row r="128" spans="2:20" x14ac:dyDescent="0.25">
      <c r="B128" s="44"/>
      <c r="C128" s="45"/>
      <c r="D128" s="46"/>
      <c r="E128" s="46"/>
      <c r="F128" s="11" t="s">
        <v>91</v>
      </c>
      <c r="G128" s="11" t="s">
        <v>92</v>
      </c>
      <c r="H128" s="11" t="s">
        <v>91</v>
      </c>
      <c r="I128" s="11" t="s">
        <v>92</v>
      </c>
      <c r="J128" s="11" t="s">
        <v>91</v>
      </c>
      <c r="K128" s="11" t="s">
        <v>92</v>
      </c>
      <c r="L128" s="11" t="s">
        <v>91</v>
      </c>
      <c r="M128" s="11" t="s">
        <v>92</v>
      </c>
      <c r="N128" s="11" t="s">
        <v>91</v>
      </c>
      <c r="O128" s="11" t="s">
        <v>92</v>
      </c>
      <c r="P128" s="11" t="s">
        <v>91</v>
      </c>
      <c r="Q128" s="11" t="s">
        <v>92</v>
      </c>
      <c r="R128" s="11" t="s">
        <v>91</v>
      </c>
      <c r="S128" s="11" t="s">
        <v>92</v>
      </c>
    </row>
    <row r="129" spans="2:20" x14ac:dyDescent="0.25">
      <c r="B129" s="8">
        <v>1</v>
      </c>
      <c r="C129" s="12" t="s">
        <v>84</v>
      </c>
      <c r="D129" s="8">
        <v>1</v>
      </c>
      <c r="E129" s="8">
        <f>D129*11</f>
        <v>11</v>
      </c>
      <c r="F129" s="8">
        <f>COUNTIF(Respostas!$EF$2:$EF$87,D129*1)</f>
        <v>0</v>
      </c>
      <c r="G129" s="8">
        <f>COUNTIF(Respostas!$EF$2:$EF$87,E129*1)</f>
        <v>0</v>
      </c>
      <c r="H129" s="8">
        <f>COUNTIF(Respostas!$EF$2:$EF$87,D129*2)</f>
        <v>0</v>
      </c>
      <c r="I129" s="8">
        <f>COUNTIF(Respostas!$EF$2:$EF$87,E129*2)</f>
        <v>0</v>
      </c>
      <c r="J129" s="8">
        <f>COUNTIF(Respostas!$EF$2:$EF$87,D129*3)</f>
        <v>0</v>
      </c>
      <c r="K129" s="8">
        <f>COUNTIF(Respostas!$EF$2:$EF$87,E129*3)</f>
        <v>0</v>
      </c>
      <c r="L129" s="8">
        <f>COUNTIF(Respostas!$EF$2:$EF$87,D129*4)</f>
        <v>3</v>
      </c>
      <c r="M129" s="8">
        <f>COUNTIF(Respostas!$EF$2:$EF$87,E129*4)</f>
        <v>4</v>
      </c>
      <c r="N129" s="8">
        <f>COUNTIF(Respostas!$EF$2:$EF$87,D129*5)</f>
        <v>3</v>
      </c>
      <c r="O129" s="8">
        <f>COUNTIF(Respostas!$EF$2:$EF$87,E129*5)</f>
        <v>0</v>
      </c>
      <c r="P129" s="8">
        <f t="shared" ref="P129" si="76">F129+H129+J129+L129+N129</f>
        <v>6</v>
      </c>
      <c r="Q129" s="8">
        <f t="shared" ref="Q129" si="77">G129+I129+K129+M129+O129</f>
        <v>4</v>
      </c>
      <c r="R129" s="28">
        <f>IFERROR(((F129*1)+(H129*2)+(J129*3)+(L129*4)+(N129*5))/P129,0)</f>
        <v>4.5</v>
      </c>
      <c r="S129" s="28">
        <f>IFERROR(((G129*1)+(I129*2)+(K129*3)+(M129*4)+(O129*5))/Q129,0)</f>
        <v>4</v>
      </c>
    </row>
    <row r="130" spans="2:20" x14ac:dyDescent="0.25">
      <c r="B130" s="8">
        <v>2</v>
      </c>
      <c r="C130" s="9" t="s">
        <v>83</v>
      </c>
      <c r="D130" s="18">
        <v>101</v>
      </c>
      <c r="E130" s="8">
        <f t="shared" ref="E130:E135" si="78">D130*11</f>
        <v>1111</v>
      </c>
      <c r="F130" s="8">
        <f>COUNTIF(Respostas!$EF$2:$EF$87,D130*1)</f>
        <v>0</v>
      </c>
      <c r="G130" s="8">
        <f>COUNTIF(Respostas!$EF$2:$EF$87,E130*1)</f>
        <v>0</v>
      </c>
      <c r="H130" s="8">
        <f>COUNTIF(Respostas!$EF$2:$EF$87,D130*2)</f>
        <v>0</v>
      </c>
      <c r="I130" s="8">
        <f>COUNTIF(Respostas!$EF$2:$EF$87,E130*2)</f>
        <v>0</v>
      </c>
      <c r="J130" s="8">
        <f>COUNTIF(Respostas!$EF$2:$EF$87,D130*3)</f>
        <v>0</v>
      </c>
      <c r="K130" s="8">
        <f>COUNTIF(Respostas!$EF$2:$EF$87,E130*3)</f>
        <v>0</v>
      </c>
      <c r="L130" s="8">
        <f>COUNTIF(Respostas!$EF$2:$EF$87,D130*4)</f>
        <v>1</v>
      </c>
      <c r="M130" s="8">
        <f>COUNTIF(Respostas!$EF$2:$EF$87,E130*4)</f>
        <v>2</v>
      </c>
      <c r="N130" s="8">
        <f>COUNTIF(Respostas!$EF$2:$EF$87,D130*5)</f>
        <v>2</v>
      </c>
      <c r="O130" s="8">
        <f>COUNTIF(Respostas!$EF$2:$EF$87,E130*5)</f>
        <v>0</v>
      </c>
      <c r="P130" s="8">
        <f t="shared" ref="P130:P135" si="79">F130+H130+J130+L130+N130</f>
        <v>3</v>
      </c>
      <c r="Q130" s="8">
        <f t="shared" ref="Q130:Q135" si="80">G130+I130+K130+M130+O130</f>
        <v>2</v>
      </c>
      <c r="R130" s="28">
        <f t="shared" ref="R130:R135" si="81">IFERROR(((F130*1)+(H130*2)+(J130*3)+(L130*4)+(N130*5))/P130,0)</f>
        <v>4.666666666666667</v>
      </c>
      <c r="S130" s="28">
        <f t="shared" ref="S130:S135" si="82">IFERROR(((G130*1)+(I130*2)+(K130*3)+(M130*4)+(O130*5))/Q130,0)</f>
        <v>4</v>
      </c>
    </row>
    <row r="131" spans="2:20" x14ac:dyDescent="0.25">
      <c r="B131" s="8">
        <v>3</v>
      </c>
      <c r="C131" s="9" t="s">
        <v>78</v>
      </c>
      <c r="D131" s="18">
        <v>1001</v>
      </c>
      <c r="E131" s="8">
        <f t="shared" si="78"/>
        <v>11011</v>
      </c>
      <c r="F131" s="8">
        <f>COUNTIF(Respostas!$EF$2:$EF$87,D131*1)</f>
        <v>0</v>
      </c>
      <c r="G131" s="8">
        <f>COUNTIF(Respostas!$EF$2:$EF$87,E131*1)</f>
        <v>0</v>
      </c>
      <c r="H131" s="8">
        <f>COUNTIF(Respostas!$EF$2:$EF$87,D131*2)</f>
        <v>0</v>
      </c>
      <c r="I131" s="8">
        <f>COUNTIF(Respostas!$EF$2:$EF$87,E131*2)</f>
        <v>0</v>
      </c>
      <c r="J131" s="8">
        <f>COUNTIF(Respostas!$EF$2:$EF$87,D131*3)</f>
        <v>2</v>
      </c>
      <c r="K131" s="8">
        <f>COUNTIF(Respostas!$EF$2:$EF$87,E131*3)</f>
        <v>0</v>
      </c>
      <c r="L131" s="8">
        <f>COUNTIF(Respostas!$EF$2:$EF$87,D131*4)</f>
        <v>6</v>
      </c>
      <c r="M131" s="8">
        <f>COUNTIF(Respostas!$EF$2:$EF$87,E131*4)</f>
        <v>2</v>
      </c>
      <c r="N131" s="8">
        <f>COUNTIF(Respostas!$EF$2:$EF$87,D131*5)</f>
        <v>5</v>
      </c>
      <c r="O131" s="8">
        <f>COUNTIF(Respostas!$EF$2:$EF$87,E131*5)</f>
        <v>2</v>
      </c>
      <c r="P131" s="8">
        <f t="shared" si="79"/>
        <v>13</v>
      </c>
      <c r="Q131" s="8">
        <f t="shared" si="80"/>
        <v>4</v>
      </c>
      <c r="R131" s="28">
        <f t="shared" si="81"/>
        <v>4.2307692307692308</v>
      </c>
      <c r="S131" s="28">
        <f t="shared" si="82"/>
        <v>4.5</v>
      </c>
    </row>
    <row r="132" spans="2:20" x14ac:dyDescent="0.25">
      <c r="B132" s="8">
        <v>4</v>
      </c>
      <c r="C132" s="9" t="s">
        <v>86</v>
      </c>
      <c r="D132" s="18">
        <v>10001</v>
      </c>
      <c r="E132" s="8">
        <f t="shared" si="78"/>
        <v>110011</v>
      </c>
      <c r="F132" s="8">
        <f>COUNTIF(Respostas!$EF$2:$EF$87,D132*1)</f>
        <v>0</v>
      </c>
      <c r="G132" s="8">
        <f>COUNTIF(Respostas!$EF$2:$EF$87,E132*1)</f>
        <v>0</v>
      </c>
      <c r="H132" s="8">
        <f>COUNTIF(Respostas!$EF$2:$EF$87,D132*2)</f>
        <v>0</v>
      </c>
      <c r="I132" s="8">
        <f>COUNTIF(Respostas!$EF$2:$EF$87,E132*2)</f>
        <v>0</v>
      </c>
      <c r="J132" s="8">
        <f>COUNTIF(Respostas!$EF$2:$EF$87,D132*3)</f>
        <v>0</v>
      </c>
      <c r="K132" s="8">
        <f>COUNTIF(Respostas!$EF$2:$EF$87,E132*3)</f>
        <v>2</v>
      </c>
      <c r="L132" s="8">
        <f>COUNTIF(Respostas!$EF$2:$EF$87,D132*4)</f>
        <v>0</v>
      </c>
      <c r="M132" s="8">
        <f>COUNTIF(Respostas!$EF$2:$EF$87,E132*4)</f>
        <v>6</v>
      </c>
      <c r="N132" s="8">
        <f>COUNTIF(Respostas!$EF$2:$EF$87,D132*5)</f>
        <v>0</v>
      </c>
      <c r="O132" s="8">
        <f>COUNTIF(Respostas!$EF$2:$EF$87,E132*5)</f>
        <v>5</v>
      </c>
      <c r="P132" s="8">
        <f t="shared" si="79"/>
        <v>0</v>
      </c>
      <c r="Q132" s="8">
        <f t="shared" si="80"/>
        <v>13</v>
      </c>
      <c r="R132" s="28">
        <f t="shared" si="81"/>
        <v>0</v>
      </c>
      <c r="S132" s="28">
        <f t="shared" si="82"/>
        <v>4.2307692307692308</v>
      </c>
    </row>
    <row r="133" spans="2:20" x14ac:dyDescent="0.25">
      <c r="B133" s="8">
        <v>5</v>
      </c>
      <c r="C133" s="17" t="s">
        <v>68</v>
      </c>
      <c r="D133" s="19">
        <v>100001</v>
      </c>
      <c r="E133" s="8">
        <f t="shared" si="78"/>
        <v>1100011</v>
      </c>
      <c r="F133" s="8">
        <f>COUNTIF(Respostas!$EF$2:$EF$87,D133*1)</f>
        <v>0</v>
      </c>
      <c r="G133" s="8">
        <f>COUNTIF(Respostas!$EF$2:$EF$87,E133*1)</f>
        <v>0</v>
      </c>
      <c r="H133" s="8">
        <f>COUNTIF(Respostas!$EF$2:$EF$87,D133*2)</f>
        <v>0</v>
      </c>
      <c r="I133" s="8">
        <f>COUNTIF(Respostas!$EF$2:$EF$87,E133*2)</f>
        <v>1</v>
      </c>
      <c r="J133" s="8">
        <f>COUNTIF(Respostas!$EF$2:$EF$87,D133*3)</f>
        <v>1</v>
      </c>
      <c r="K133" s="8">
        <f>COUNTIF(Respostas!$EF$2:$EF$87,E133*3)</f>
        <v>0</v>
      </c>
      <c r="L133" s="8">
        <f>COUNTIF(Respostas!$EF$2:$EF$87,D133*4)</f>
        <v>4</v>
      </c>
      <c r="M133" s="8">
        <f>COUNTIF(Respostas!$EF$2:$EF$87,E133*4)</f>
        <v>3</v>
      </c>
      <c r="N133" s="8">
        <f>COUNTIF(Respostas!$EF$2:$EF$87,D133*5)</f>
        <v>4</v>
      </c>
      <c r="O133" s="8">
        <f>COUNTIF(Respostas!$EF$2:$EF$87,E133*5)</f>
        <v>3</v>
      </c>
      <c r="P133" s="8">
        <f t="shared" si="79"/>
        <v>9</v>
      </c>
      <c r="Q133" s="8">
        <f t="shared" si="80"/>
        <v>7</v>
      </c>
      <c r="R133" s="28">
        <f t="shared" si="81"/>
        <v>4.333333333333333</v>
      </c>
      <c r="S133" s="28">
        <f t="shared" si="82"/>
        <v>4.1428571428571432</v>
      </c>
    </row>
    <row r="134" spans="2:20" x14ac:dyDescent="0.25">
      <c r="B134" s="8">
        <v>6</v>
      </c>
      <c r="C134" s="9" t="s">
        <v>81</v>
      </c>
      <c r="D134" s="18">
        <v>1000001</v>
      </c>
      <c r="E134" s="8">
        <f t="shared" si="78"/>
        <v>11000011</v>
      </c>
      <c r="F134" s="8">
        <f>COUNTIF(Respostas!$EF$2:$EF$87,D134*1)</f>
        <v>0</v>
      </c>
      <c r="G134" s="8">
        <f>COUNTIF(Respostas!$EF$2:$EF$87,E134*1)</f>
        <v>0</v>
      </c>
      <c r="H134" s="8">
        <f>COUNTIF(Respostas!$EF$2:$EF$87,D134*2)</f>
        <v>0</v>
      </c>
      <c r="I134" s="8">
        <f>COUNTIF(Respostas!$EF$2:$EF$87,E134*2)</f>
        <v>0</v>
      </c>
      <c r="J134" s="8">
        <f>COUNTIF(Respostas!$EF$2:$EF$87,D134*3)</f>
        <v>1</v>
      </c>
      <c r="K134" s="8">
        <f>COUNTIF(Respostas!$EF$2:$EF$87,E134*3)</f>
        <v>1</v>
      </c>
      <c r="L134" s="8">
        <f>COUNTIF(Respostas!$EF$2:$EF$87,D134*4)</f>
        <v>2</v>
      </c>
      <c r="M134" s="8">
        <f>COUNTIF(Respostas!$EF$2:$EF$87,E134*4)</f>
        <v>2</v>
      </c>
      <c r="N134" s="8">
        <f>COUNTIF(Respostas!$EF$2:$EF$87,D134*5)</f>
        <v>4</v>
      </c>
      <c r="O134" s="8">
        <f>COUNTIF(Respostas!$EF$2:$EF$87,E134*5)</f>
        <v>2</v>
      </c>
      <c r="P134" s="8">
        <f t="shared" si="79"/>
        <v>7</v>
      </c>
      <c r="Q134" s="8">
        <f t="shared" si="80"/>
        <v>5</v>
      </c>
      <c r="R134" s="28">
        <f t="shared" si="81"/>
        <v>4.4285714285714288</v>
      </c>
      <c r="S134" s="28">
        <f t="shared" si="82"/>
        <v>4.2</v>
      </c>
    </row>
    <row r="135" spans="2:20" x14ac:dyDescent="0.25">
      <c r="B135" s="8">
        <v>7</v>
      </c>
      <c r="C135" s="9" t="s">
        <v>82</v>
      </c>
      <c r="D135" s="18">
        <v>100000001</v>
      </c>
      <c r="E135" s="8">
        <f t="shared" si="78"/>
        <v>1100000011</v>
      </c>
      <c r="F135" s="8">
        <f>COUNTIF(Respostas!$EF$2:$EF$87,D135*1)</f>
        <v>0</v>
      </c>
      <c r="G135" s="8">
        <f>COUNTIF(Respostas!$EF$2:$EF$87,E135*1)</f>
        <v>0</v>
      </c>
      <c r="H135" s="8">
        <f>COUNTIF(Respostas!$EF$2:$EF$87,D135*2)</f>
        <v>0</v>
      </c>
      <c r="I135" s="8">
        <f>COUNTIF(Respostas!$EF$2:$EF$87,E135*2)</f>
        <v>0</v>
      </c>
      <c r="J135" s="8">
        <f>COUNTIF(Respostas!$EF$2:$EF$87,D135*3)</f>
        <v>0</v>
      </c>
      <c r="K135" s="8">
        <f>COUNTIF(Respostas!$EF$2:$EF$87,E135*3)</f>
        <v>1</v>
      </c>
      <c r="L135" s="8">
        <f>COUNTIF(Respostas!$EF$2:$EF$87,D135*4)</f>
        <v>1</v>
      </c>
      <c r="M135" s="8">
        <f>COUNTIF(Respostas!$EF$2:$EF$87,E135*4)</f>
        <v>0</v>
      </c>
      <c r="N135" s="8">
        <f>COUNTIF(Respostas!$EF$2:$EF$87,D135*5)</f>
        <v>7</v>
      </c>
      <c r="O135" s="8">
        <f>COUNTIF(Respostas!$EF$2:$EF$87,E135*5)</f>
        <v>4</v>
      </c>
      <c r="P135" s="8">
        <f t="shared" si="79"/>
        <v>8</v>
      </c>
      <c r="Q135" s="8">
        <f t="shared" si="80"/>
        <v>5</v>
      </c>
      <c r="R135" s="28">
        <f t="shared" si="81"/>
        <v>4.875</v>
      </c>
      <c r="S135" s="28">
        <f t="shared" si="82"/>
        <v>4.5999999999999996</v>
      </c>
    </row>
    <row r="136" spans="2:20" x14ac:dyDescent="0.25">
      <c r="F136" s="14">
        <f>SUM(F129:F135)</f>
        <v>0</v>
      </c>
      <c r="G136" s="14">
        <f t="shared" ref="G136" si="83">SUM(G129:G135)</f>
        <v>0</v>
      </c>
      <c r="H136" s="14">
        <f t="shared" ref="H136" si="84">SUM(H129:H135)</f>
        <v>0</v>
      </c>
      <c r="I136" s="14">
        <f t="shared" ref="I136" si="85">SUM(I129:I135)</f>
        <v>1</v>
      </c>
      <c r="J136" s="14">
        <f t="shared" ref="J136" si="86">SUM(J129:J135)</f>
        <v>4</v>
      </c>
      <c r="K136" s="14">
        <f t="shared" ref="K136" si="87">SUM(K129:K135)</f>
        <v>4</v>
      </c>
      <c r="L136" s="14">
        <f t="shared" ref="L136" si="88">SUM(L129:L135)</f>
        <v>17</v>
      </c>
      <c r="M136" s="14">
        <f t="shared" ref="M136" si="89">SUM(M129:M135)</f>
        <v>19</v>
      </c>
      <c r="N136" s="14">
        <f t="shared" ref="N136" si="90">SUM(N129:N135)</f>
        <v>25</v>
      </c>
      <c r="O136" s="14">
        <f t="shared" ref="O136:Q136" si="91">SUM(O129:O135)</f>
        <v>16</v>
      </c>
      <c r="P136" s="14">
        <f t="shared" si="91"/>
        <v>46</v>
      </c>
      <c r="Q136" s="14">
        <f t="shared" si="91"/>
        <v>40</v>
      </c>
      <c r="R136" s="37">
        <f>AVERAGE(R129:R135)</f>
        <v>3.8620486656200939</v>
      </c>
      <c r="S136" s="37">
        <f>AVERAGE(S129:S135)</f>
        <v>4.2390894819466238</v>
      </c>
      <c r="T136" s="27">
        <f>SUM(F136:O136)</f>
        <v>86</v>
      </c>
    </row>
    <row r="138" spans="2:20" x14ac:dyDescent="0.25">
      <c r="B138" s="44" t="s">
        <v>89</v>
      </c>
      <c r="C138" s="45" t="s">
        <v>167</v>
      </c>
      <c r="D138" s="46"/>
      <c r="E138" s="46"/>
      <c r="F138" s="41" t="s">
        <v>75</v>
      </c>
      <c r="G138" s="41"/>
      <c r="H138" s="41" t="s">
        <v>80</v>
      </c>
      <c r="I138" s="41"/>
      <c r="J138" s="41" t="s">
        <v>74</v>
      </c>
      <c r="K138" s="41"/>
      <c r="L138" s="41" t="s">
        <v>73</v>
      </c>
      <c r="M138" s="41"/>
      <c r="N138" s="41" t="s">
        <v>102</v>
      </c>
      <c r="O138" s="41"/>
      <c r="P138" s="41" t="s">
        <v>123</v>
      </c>
      <c r="Q138" s="41"/>
      <c r="R138" s="41" t="s">
        <v>124</v>
      </c>
      <c r="S138" s="41"/>
    </row>
    <row r="139" spans="2:20" x14ac:dyDescent="0.25">
      <c r="B139" s="44"/>
      <c r="C139" s="45"/>
      <c r="D139" s="46"/>
      <c r="E139" s="46"/>
      <c r="F139" s="11" t="s">
        <v>91</v>
      </c>
      <c r="G139" s="11" t="s">
        <v>92</v>
      </c>
      <c r="H139" s="11" t="s">
        <v>91</v>
      </c>
      <c r="I139" s="11" t="s">
        <v>92</v>
      </c>
      <c r="J139" s="11" t="s">
        <v>91</v>
      </c>
      <c r="K139" s="11" t="s">
        <v>92</v>
      </c>
      <c r="L139" s="11" t="s">
        <v>91</v>
      </c>
      <c r="M139" s="11" t="s">
        <v>92</v>
      </c>
      <c r="N139" s="11" t="s">
        <v>91</v>
      </c>
      <c r="O139" s="11" t="s">
        <v>92</v>
      </c>
      <c r="P139" s="11" t="s">
        <v>91</v>
      </c>
      <c r="Q139" s="11" t="s">
        <v>92</v>
      </c>
      <c r="R139" s="11" t="s">
        <v>91</v>
      </c>
      <c r="S139" s="11" t="s">
        <v>92</v>
      </c>
    </row>
    <row r="140" spans="2:20" x14ac:dyDescent="0.25">
      <c r="B140" s="8">
        <v>1</v>
      </c>
      <c r="C140" s="12" t="s">
        <v>84</v>
      </c>
      <c r="D140" s="8">
        <v>1</v>
      </c>
      <c r="E140" s="8">
        <f>D140*11</f>
        <v>11</v>
      </c>
      <c r="F140" s="8">
        <f>COUNTIF(Respostas!$EH$2:$EH$87,D140*1)</f>
        <v>0</v>
      </c>
      <c r="G140" s="8">
        <f>COUNTIF(Respostas!$EH$2:$EH$87,E140*1)</f>
        <v>0</v>
      </c>
      <c r="H140" s="8">
        <f>COUNTIF(Respostas!$EH$2:$EH$87,D140*2)</f>
        <v>0</v>
      </c>
      <c r="I140" s="8">
        <f>COUNTIF(Respostas!$EH$2:$EH$87,E140*2)</f>
        <v>0</v>
      </c>
      <c r="J140" s="8">
        <f>COUNTIF(Respostas!$EH$2:$EH$87,D140*3)</f>
        <v>0</v>
      </c>
      <c r="K140" s="8">
        <f>COUNTIF(Respostas!$EH$2:$EH$87,E140*3)</f>
        <v>0</v>
      </c>
      <c r="L140" s="8">
        <f>COUNTIF(Respostas!$EH$2:$EH$87,D140*4)</f>
        <v>1</v>
      </c>
      <c r="M140" s="8">
        <f>COUNTIF(Respostas!$EH$2:$EH$87,E140*4)</f>
        <v>1</v>
      </c>
      <c r="N140" s="8">
        <f>COUNTIF(Respostas!$EH$2:$EH$87,D140*5)</f>
        <v>5</v>
      </c>
      <c r="O140" s="8">
        <f>COUNTIF(Respostas!$EH$2:$EH$87,E140*5)</f>
        <v>3</v>
      </c>
      <c r="P140" s="8">
        <f t="shared" ref="P140" si="92">F140+H140+J140+L140+N140</f>
        <v>6</v>
      </c>
      <c r="Q140" s="8">
        <f t="shared" ref="Q140" si="93">G140+I140+K140+M140+O140</f>
        <v>4</v>
      </c>
      <c r="R140" s="28">
        <f>IFERROR(((F140*1)+(H140*2)+(J140*3)+(L140*4)+(N140*5))/P140,0)</f>
        <v>4.833333333333333</v>
      </c>
      <c r="S140" s="28">
        <f>IFERROR(((G140*1)+(I140*2)+(K140*3)+(M140*4)+(O140*5))/Q140,0)</f>
        <v>4.75</v>
      </c>
    </row>
    <row r="141" spans="2:20" x14ac:dyDescent="0.25">
      <c r="B141" s="8">
        <v>2</v>
      </c>
      <c r="C141" s="9" t="s">
        <v>83</v>
      </c>
      <c r="D141" s="18">
        <v>101</v>
      </c>
      <c r="E141" s="8">
        <f t="shared" ref="E141:E146" si="94">D141*11</f>
        <v>1111</v>
      </c>
      <c r="F141" s="8">
        <f>COUNTIF(Respostas!$EH$2:$EH$87,D141*1)</f>
        <v>0</v>
      </c>
      <c r="G141" s="8">
        <f>COUNTIF(Respostas!$EH$2:$EH$87,E141*1)</f>
        <v>0</v>
      </c>
      <c r="H141" s="8">
        <f>COUNTIF(Respostas!$EH$2:$EH$87,D141*2)</f>
        <v>0</v>
      </c>
      <c r="I141" s="8">
        <f>COUNTIF(Respostas!$EH$2:$EH$87,E141*2)</f>
        <v>0</v>
      </c>
      <c r="J141" s="8">
        <f>COUNTIF(Respostas!$EH$2:$EH$87,D141*3)</f>
        <v>0</v>
      </c>
      <c r="K141" s="8">
        <f>COUNTIF(Respostas!$EH$2:$EH$87,E141*3)</f>
        <v>1</v>
      </c>
      <c r="L141" s="8">
        <f>COUNTIF(Respostas!$EH$2:$EH$87,D141*4)</f>
        <v>0</v>
      </c>
      <c r="M141" s="8">
        <f>COUNTIF(Respostas!$EH$2:$EH$87,E141*4)</f>
        <v>1</v>
      </c>
      <c r="N141" s="8">
        <f>COUNTIF(Respostas!$EH$2:$EH$87,D141*5)</f>
        <v>3</v>
      </c>
      <c r="O141" s="8">
        <f>COUNTIF(Respostas!$EH$2:$EH$87,E141*5)</f>
        <v>0</v>
      </c>
      <c r="P141" s="8">
        <f t="shared" ref="P141:P146" si="95">F141+H141+J141+L141+N141</f>
        <v>3</v>
      </c>
      <c r="Q141" s="8">
        <f t="shared" ref="Q141:Q146" si="96">G141+I141+K141+M141+O141</f>
        <v>2</v>
      </c>
      <c r="R141" s="28">
        <f t="shared" ref="R141:R146" si="97">IFERROR(((F141*1)+(H141*2)+(J141*3)+(L141*4)+(N141*5))/P141,0)</f>
        <v>5</v>
      </c>
      <c r="S141" s="28">
        <f t="shared" ref="S141:S146" si="98">IFERROR(((G141*1)+(I141*2)+(K141*3)+(M141*4)+(O141*5))/Q141,0)</f>
        <v>3.5</v>
      </c>
    </row>
    <row r="142" spans="2:20" x14ac:dyDescent="0.25">
      <c r="B142" s="8">
        <v>3</v>
      </c>
      <c r="C142" s="9" t="s">
        <v>78</v>
      </c>
      <c r="D142" s="18">
        <v>1001</v>
      </c>
      <c r="E142" s="8">
        <f t="shared" si="94"/>
        <v>11011</v>
      </c>
      <c r="F142" s="8">
        <f>COUNTIF(Respostas!$EH$2:$EH$87,D142*1)</f>
        <v>0</v>
      </c>
      <c r="G142" s="8">
        <f>COUNTIF(Respostas!$EH$2:$EH$87,E142*1)</f>
        <v>0</v>
      </c>
      <c r="H142" s="8">
        <f>COUNTIF(Respostas!$EH$2:$EH$87,D142*2)</f>
        <v>0</v>
      </c>
      <c r="I142" s="8">
        <f>COUNTIF(Respostas!$EH$2:$EH$87,E142*2)</f>
        <v>0</v>
      </c>
      <c r="J142" s="8">
        <f>COUNTIF(Respostas!$EH$2:$EH$87,D142*3)</f>
        <v>1</v>
      </c>
      <c r="K142" s="8">
        <f>COUNTIF(Respostas!$EH$2:$EH$87,E142*3)</f>
        <v>0</v>
      </c>
      <c r="L142" s="8">
        <f>COUNTIF(Respostas!$EH$2:$EH$87,D142*4)</f>
        <v>3</v>
      </c>
      <c r="M142" s="8">
        <f>COUNTIF(Respostas!$EH$2:$EH$87,E142*4)</f>
        <v>1</v>
      </c>
      <c r="N142" s="8">
        <f>COUNTIF(Respostas!$EH$2:$EH$87,D142*5)</f>
        <v>9</v>
      </c>
      <c r="O142" s="8">
        <f>COUNTIF(Respostas!$EH$2:$EH$87,E142*5)</f>
        <v>3</v>
      </c>
      <c r="P142" s="8">
        <f t="shared" si="95"/>
        <v>13</v>
      </c>
      <c r="Q142" s="8">
        <f t="shared" si="96"/>
        <v>4</v>
      </c>
      <c r="R142" s="28">
        <f t="shared" si="97"/>
        <v>4.615384615384615</v>
      </c>
      <c r="S142" s="28">
        <f t="shared" si="98"/>
        <v>4.75</v>
      </c>
    </row>
    <row r="143" spans="2:20" x14ac:dyDescent="0.25">
      <c r="B143" s="8">
        <v>4</v>
      </c>
      <c r="C143" s="9" t="s">
        <v>86</v>
      </c>
      <c r="D143" s="18">
        <v>10001</v>
      </c>
      <c r="E143" s="8">
        <f t="shared" si="94"/>
        <v>110011</v>
      </c>
      <c r="F143" s="8">
        <f>COUNTIF(Respostas!$EH$2:$EH$87,D143*1)</f>
        <v>0</v>
      </c>
      <c r="G143" s="8">
        <f>COUNTIF(Respostas!$EH$2:$EH$87,E143*1)</f>
        <v>0</v>
      </c>
      <c r="H143" s="8">
        <f>COUNTIF(Respostas!$EH$2:$EH$87,D143*2)</f>
        <v>0</v>
      </c>
      <c r="I143" s="8">
        <f>COUNTIF(Respostas!$EH$2:$EH$87,E143*2)</f>
        <v>0</v>
      </c>
      <c r="J143" s="8">
        <f>COUNTIF(Respostas!$EH$2:$EH$87,D143*3)</f>
        <v>0</v>
      </c>
      <c r="K143" s="8">
        <f>COUNTIF(Respostas!$EH$2:$EH$87,E143*3)</f>
        <v>1</v>
      </c>
      <c r="L143" s="8">
        <f>COUNTIF(Respostas!$EH$2:$EH$87,D143*4)</f>
        <v>0</v>
      </c>
      <c r="M143" s="8">
        <f>COUNTIF(Respostas!$EH$2:$EH$87,E143*4)</f>
        <v>0</v>
      </c>
      <c r="N143" s="8">
        <f>COUNTIF(Respostas!$EH$2:$EH$87,D143*5)</f>
        <v>0</v>
      </c>
      <c r="O143" s="8">
        <f>COUNTIF(Respostas!$EH$2:$EH$87,E143*5)</f>
        <v>12</v>
      </c>
      <c r="P143" s="8">
        <f t="shared" si="95"/>
        <v>0</v>
      </c>
      <c r="Q143" s="8">
        <f t="shared" si="96"/>
        <v>13</v>
      </c>
      <c r="R143" s="28">
        <f t="shared" si="97"/>
        <v>0</v>
      </c>
      <c r="S143" s="28">
        <f t="shared" si="98"/>
        <v>4.8461538461538458</v>
      </c>
    </row>
    <row r="144" spans="2:20" x14ac:dyDescent="0.25">
      <c r="B144" s="8">
        <v>5</v>
      </c>
      <c r="C144" s="17" t="s">
        <v>68</v>
      </c>
      <c r="D144" s="19">
        <v>100001</v>
      </c>
      <c r="E144" s="8">
        <f t="shared" si="94"/>
        <v>1100011</v>
      </c>
      <c r="F144" s="8">
        <f>COUNTIF(Respostas!$EH$2:$EH$87,D144*1)</f>
        <v>0</v>
      </c>
      <c r="G144" s="8">
        <f>COUNTIF(Respostas!$EH$2:$EH$87,E144*1)</f>
        <v>0</v>
      </c>
      <c r="H144" s="8">
        <f>COUNTIF(Respostas!$EH$2:$EH$87,D144*2)</f>
        <v>0</v>
      </c>
      <c r="I144" s="8">
        <f>COUNTIF(Respostas!$EH$2:$EH$87,E144*2)</f>
        <v>0</v>
      </c>
      <c r="J144" s="8">
        <f>COUNTIF(Respostas!$EH$2:$EH$87,D144*3)</f>
        <v>0</v>
      </c>
      <c r="K144" s="8">
        <f>COUNTIF(Respostas!$EH$2:$EH$87,E144*3)</f>
        <v>0</v>
      </c>
      <c r="L144" s="8">
        <f>COUNTIF(Respostas!$EH$2:$EH$87,D144*4)</f>
        <v>4</v>
      </c>
      <c r="M144" s="8">
        <f>COUNTIF(Respostas!$EH$2:$EH$87,E144*4)</f>
        <v>5</v>
      </c>
      <c r="N144" s="8">
        <f>COUNTIF(Respostas!$EH$2:$EH$87,D144*5)</f>
        <v>5</v>
      </c>
      <c r="O144" s="8">
        <f>COUNTIF(Respostas!$EH$2:$EH$87,E144*5)</f>
        <v>2</v>
      </c>
      <c r="P144" s="8">
        <f t="shared" si="95"/>
        <v>9</v>
      </c>
      <c r="Q144" s="8">
        <f t="shared" si="96"/>
        <v>7</v>
      </c>
      <c r="R144" s="28">
        <f t="shared" si="97"/>
        <v>4.5555555555555554</v>
      </c>
      <c r="S144" s="28">
        <f t="shared" si="98"/>
        <v>4.2857142857142856</v>
      </c>
    </row>
    <row r="145" spans="2:20" x14ac:dyDescent="0.25">
      <c r="B145" s="8">
        <v>6</v>
      </c>
      <c r="C145" s="9" t="s">
        <v>81</v>
      </c>
      <c r="D145" s="18">
        <v>1000001</v>
      </c>
      <c r="E145" s="8">
        <f t="shared" si="94"/>
        <v>11000011</v>
      </c>
      <c r="F145" s="8">
        <f>COUNTIF(Respostas!$EH$2:$EH$87,D145*1)</f>
        <v>0</v>
      </c>
      <c r="G145" s="8">
        <f>COUNTIF(Respostas!$EH$2:$EH$87,E145*1)</f>
        <v>0</v>
      </c>
      <c r="H145" s="8">
        <f>COUNTIF(Respostas!$EH$2:$EH$87,D145*2)</f>
        <v>0</v>
      </c>
      <c r="I145" s="8">
        <f>COUNTIF(Respostas!$EH$2:$EH$87,E145*2)</f>
        <v>0</v>
      </c>
      <c r="J145" s="8">
        <f>COUNTIF(Respostas!$EH$2:$EH$87,D145*3)</f>
        <v>0</v>
      </c>
      <c r="K145" s="8">
        <f>COUNTIF(Respostas!$EH$2:$EH$87,E145*3)</f>
        <v>0</v>
      </c>
      <c r="L145" s="8">
        <f>COUNTIF(Respostas!$EH$2:$EH$87,D145*4)</f>
        <v>3</v>
      </c>
      <c r="M145" s="8">
        <f>COUNTIF(Respostas!$EH$2:$EH$87,E145*4)</f>
        <v>1</v>
      </c>
      <c r="N145" s="8">
        <f>COUNTIF(Respostas!$EH$2:$EH$87,D145*5)</f>
        <v>4</v>
      </c>
      <c r="O145" s="8">
        <f>COUNTIF(Respostas!$EH$2:$EH$87,E145*5)</f>
        <v>4</v>
      </c>
      <c r="P145" s="8">
        <f t="shared" si="95"/>
        <v>7</v>
      </c>
      <c r="Q145" s="8">
        <f t="shared" si="96"/>
        <v>5</v>
      </c>
      <c r="R145" s="28">
        <f t="shared" si="97"/>
        <v>4.5714285714285712</v>
      </c>
      <c r="S145" s="28">
        <f t="shared" si="98"/>
        <v>4.8</v>
      </c>
    </row>
    <row r="146" spans="2:20" x14ac:dyDescent="0.25">
      <c r="B146" s="8">
        <v>7</v>
      </c>
      <c r="C146" s="9" t="s">
        <v>82</v>
      </c>
      <c r="D146" s="18">
        <v>100000001</v>
      </c>
      <c r="E146" s="8">
        <f t="shared" si="94"/>
        <v>1100000011</v>
      </c>
      <c r="F146" s="8">
        <f>COUNTIF(Respostas!$EH$2:$EH$87,D146*1)</f>
        <v>0</v>
      </c>
      <c r="G146" s="8">
        <f>COUNTIF(Respostas!$EH$2:$EH$87,E146*1)</f>
        <v>0</v>
      </c>
      <c r="H146" s="8">
        <f>COUNTIF(Respostas!$EH$2:$EH$87,D146*2)</f>
        <v>0</v>
      </c>
      <c r="I146" s="8">
        <f>COUNTIF(Respostas!$EH$2:$EH$87,E146*2)</f>
        <v>0</v>
      </c>
      <c r="J146" s="8">
        <f>COUNTIF(Respostas!$EH$2:$EH$87,D146*3)</f>
        <v>0</v>
      </c>
      <c r="K146" s="8">
        <f>COUNTIF(Respostas!$EH$2:$EH$87,E146*3)</f>
        <v>1</v>
      </c>
      <c r="L146" s="8">
        <f>COUNTIF(Respostas!$EH$2:$EH$87,D146*4)</f>
        <v>0</v>
      </c>
      <c r="M146" s="8">
        <f>COUNTIF(Respostas!$EH$2:$EH$87,E146*4)</f>
        <v>1</v>
      </c>
      <c r="N146" s="8">
        <f>COUNTIF(Respostas!$EH$2:$EH$87,D146*5)</f>
        <v>8</v>
      </c>
      <c r="O146" s="8">
        <f>COUNTIF(Respostas!$EH$2:$EH$87,E146*5)</f>
        <v>3</v>
      </c>
      <c r="P146" s="8">
        <f t="shared" si="95"/>
        <v>8</v>
      </c>
      <c r="Q146" s="8">
        <f t="shared" si="96"/>
        <v>5</v>
      </c>
      <c r="R146" s="28">
        <f t="shared" si="97"/>
        <v>5</v>
      </c>
      <c r="S146" s="28">
        <f t="shared" si="98"/>
        <v>4.4000000000000004</v>
      </c>
    </row>
    <row r="147" spans="2:20" x14ac:dyDescent="0.25">
      <c r="F147" s="14">
        <f>SUM(F140:F146)</f>
        <v>0</v>
      </c>
      <c r="G147" s="14">
        <f t="shared" ref="G147" si="99">SUM(G140:G146)</f>
        <v>0</v>
      </c>
      <c r="H147" s="14">
        <f t="shared" ref="H147" si="100">SUM(H140:H146)</f>
        <v>0</v>
      </c>
      <c r="I147" s="14">
        <f t="shared" ref="I147" si="101">SUM(I140:I146)</f>
        <v>0</v>
      </c>
      <c r="J147" s="14">
        <f t="shared" ref="J147" si="102">SUM(J140:J146)</f>
        <v>1</v>
      </c>
      <c r="K147" s="14">
        <f t="shared" ref="K147" si="103">SUM(K140:K146)</f>
        <v>3</v>
      </c>
      <c r="L147" s="14">
        <f t="shared" ref="L147" si="104">SUM(L140:L146)</f>
        <v>11</v>
      </c>
      <c r="M147" s="14">
        <f t="shared" ref="M147" si="105">SUM(M140:M146)</f>
        <v>10</v>
      </c>
      <c r="N147" s="14">
        <f t="shared" ref="N147" si="106">SUM(N140:N146)</f>
        <v>34</v>
      </c>
      <c r="O147" s="14">
        <f t="shared" ref="O147:Q147" si="107">SUM(O140:O146)</f>
        <v>27</v>
      </c>
      <c r="P147" s="14">
        <f t="shared" si="107"/>
        <v>46</v>
      </c>
      <c r="Q147" s="14">
        <f t="shared" si="107"/>
        <v>40</v>
      </c>
      <c r="R147" s="37">
        <f>AVERAGE(R140:R146)</f>
        <v>4.0822431536717252</v>
      </c>
      <c r="S147" s="37">
        <f>AVERAGE(S140:S146)</f>
        <v>4.4759811616954481</v>
      </c>
      <c r="T147" s="27">
        <f>SUM(F147:O147)</f>
        <v>86</v>
      </c>
    </row>
  </sheetData>
  <mergeCells count="143">
    <mergeCell ref="B17:B18"/>
    <mergeCell ref="C17:C18"/>
    <mergeCell ref="D17:D18"/>
    <mergeCell ref="E17:E18"/>
    <mergeCell ref="F17:G17"/>
    <mergeCell ref="B6:B7"/>
    <mergeCell ref="C6:C7"/>
    <mergeCell ref="D6:D7"/>
    <mergeCell ref="E6:E7"/>
    <mergeCell ref="F6:G6"/>
    <mergeCell ref="H17:I17"/>
    <mergeCell ref="J17:K17"/>
    <mergeCell ref="L17:M17"/>
    <mergeCell ref="N17:O17"/>
    <mergeCell ref="P17:Q17"/>
    <mergeCell ref="R17:S17"/>
    <mergeCell ref="J6:K6"/>
    <mergeCell ref="L6:M6"/>
    <mergeCell ref="N6:O6"/>
    <mergeCell ref="P6:Q6"/>
    <mergeCell ref="R6:S6"/>
    <mergeCell ref="H6:I6"/>
    <mergeCell ref="B39:B40"/>
    <mergeCell ref="C39:C40"/>
    <mergeCell ref="D39:D40"/>
    <mergeCell ref="E39:E40"/>
    <mergeCell ref="F39:G39"/>
    <mergeCell ref="B28:B29"/>
    <mergeCell ref="C28:C29"/>
    <mergeCell ref="D28:D29"/>
    <mergeCell ref="E28:E29"/>
    <mergeCell ref="F28:G28"/>
    <mergeCell ref="H39:I39"/>
    <mergeCell ref="J39:K39"/>
    <mergeCell ref="L39:M39"/>
    <mergeCell ref="N39:O39"/>
    <mergeCell ref="P39:Q39"/>
    <mergeCell ref="R39:S39"/>
    <mergeCell ref="J28:K28"/>
    <mergeCell ref="L28:M28"/>
    <mergeCell ref="N28:O28"/>
    <mergeCell ref="P28:Q28"/>
    <mergeCell ref="R28:S28"/>
    <mergeCell ref="H28:I28"/>
    <mergeCell ref="B61:B62"/>
    <mergeCell ref="C61:C62"/>
    <mergeCell ref="D61:D62"/>
    <mergeCell ref="E61:E62"/>
    <mergeCell ref="F61:G61"/>
    <mergeCell ref="B50:B51"/>
    <mergeCell ref="C50:C51"/>
    <mergeCell ref="D50:D51"/>
    <mergeCell ref="E50:E51"/>
    <mergeCell ref="F50:G50"/>
    <mergeCell ref="H61:I61"/>
    <mergeCell ref="J61:K61"/>
    <mergeCell ref="L61:M61"/>
    <mergeCell ref="N61:O61"/>
    <mergeCell ref="P61:Q61"/>
    <mergeCell ref="R61:S61"/>
    <mergeCell ref="J50:K50"/>
    <mergeCell ref="L50:M50"/>
    <mergeCell ref="N50:O50"/>
    <mergeCell ref="P50:Q50"/>
    <mergeCell ref="R50:S50"/>
    <mergeCell ref="H50:I50"/>
    <mergeCell ref="B83:B84"/>
    <mergeCell ref="C83:C84"/>
    <mergeCell ref="D83:D84"/>
    <mergeCell ref="E83:E84"/>
    <mergeCell ref="F83:G83"/>
    <mergeCell ref="B72:B73"/>
    <mergeCell ref="C72:C73"/>
    <mergeCell ref="D72:D73"/>
    <mergeCell ref="E72:E73"/>
    <mergeCell ref="F72:G72"/>
    <mergeCell ref="H83:I83"/>
    <mergeCell ref="J83:K83"/>
    <mergeCell ref="L83:M83"/>
    <mergeCell ref="N83:O83"/>
    <mergeCell ref="P83:Q83"/>
    <mergeCell ref="R83:S83"/>
    <mergeCell ref="J72:K72"/>
    <mergeCell ref="L72:M72"/>
    <mergeCell ref="N72:O72"/>
    <mergeCell ref="P72:Q72"/>
    <mergeCell ref="R72:S72"/>
    <mergeCell ref="H72:I72"/>
    <mergeCell ref="B105:B106"/>
    <mergeCell ref="C105:C106"/>
    <mergeCell ref="D105:D106"/>
    <mergeCell ref="E105:E106"/>
    <mergeCell ref="F105:G105"/>
    <mergeCell ref="B94:B95"/>
    <mergeCell ref="C94:C95"/>
    <mergeCell ref="D94:D95"/>
    <mergeCell ref="E94:E95"/>
    <mergeCell ref="F94:G94"/>
    <mergeCell ref="H105:I105"/>
    <mergeCell ref="J105:K105"/>
    <mergeCell ref="L105:M105"/>
    <mergeCell ref="N105:O105"/>
    <mergeCell ref="P105:Q105"/>
    <mergeCell ref="R105:S105"/>
    <mergeCell ref="J94:K94"/>
    <mergeCell ref="L94:M94"/>
    <mergeCell ref="N94:O94"/>
    <mergeCell ref="P94:Q94"/>
    <mergeCell ref="R94:S94"/>
    <mergeCell ref="H94:I94"/>
    <mergeCell ref="B127:B128"/>
    <mergeCell ref="C127:C128"/>
    <mergeCell ref="D127:D128"/>
    <mergeCell ref="E127:E128"/>
    <mergeCell ref="F127:G127"/>
    <mergeCell ref="B116:B117"/>
    <mergeCell ref="C116:C117"/>
    <mergeCell ref="D116:D117"/>
    <mergeCell ref="E116:E117"/>
    <mergeCell ref="F116:G116"/>
    <mergeCell ref="H127:I127"/>
    <mergeCell ref="J127:K127"/>
    <mergeCell ref="L127:M127"/>
    <mergeCell ref="N127:O127"/>
    <mergeCell ref="P127:Q127"/>
    <mergeCell ref="R127:S127"/>
    <mergeCell ref="J116:K116"/>
    <mergeCell ref="L116:M116"/>
    <mergeCell ref="N116:O116"/>
    <mergeCell ref="P116:Q116"/>
    <mergeCell ref="R116:S116"/>
    <mergeCell ref="H116:I116"/>
    <mergeCell ref="J138:K138"/>
    <mergeCell ref="L138:M138"/>
    <mergeCell ref="N138:O138"/>
    <mergeCell ref="P138:Q138"/>
    <mergeCell ref="R138:S138"/>
    <mergeCell ref="B138:B139"/>
    <mergeCell ref="C138:C139"/>
    <mergeCell ref="D138:D139"/>
    <mergeCell ref="E138:E139"/>
    <mergeCell ref="F138:G138"/>
    <mergeCell ref="H138:I13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Respostas</vt:lpstr>
      <vt:lpstr>Parte 1</vt:lpstr>
      <vt:lpstr>Parte 2.1</vt:lpstr>
      <vt:lpstr>Parte 2.2</vt:lpstr>
      <vt:lpstr>Parte 2.3</vt:lpstr>
      <vt:lpstr>Parte 2.4</vt:lpstr>
      <vt:lpstr>Parte 2.5</vt:lpstr>
      <vt:lpstr>Parte 2.6</vt:lpstr>
      <vt:lpstr>Parte 3</vt:lpstr>
      <vt:lpstr>Resumo</vt:lpstr>
      <vt:lpstr>'Parte 2.1'!_Hlk63773394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Dayvson nascimento Epifanio</cp:lastModifiedBy>
  <dcterms:modified xsi:type="dcterms:W3CDTF">2021-03-30T20:45:18Z</dcterms:modified>
</cp:coreProperties>
</file>